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tables/table5.xml" ContentType="application/vnd.openxmlformats-officedocument.spreadsheetml.table+xml"/>
  <Override PartName="/xl/drawings/drawing6.xml" ContentType="application/vnd.openxmlformats-officedocument.drawing+xml"/>
  <Override PartName="/xl/tables/table6.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updateLinks="always" codeName="ThisWorkbook" autoCompressPictures="0" defaultThemeVersion="124226"/>
  <mc:AlternateContent xmlns:mc="http://schemas.openxmlformats.org/markup-compatibility/2006">
    <mc:Choice Requires="x15">
      <x15ac:absPath xmlns:x15ac="http://schemas.microsoft.com/office/spreadsheetml/2010/11/ac" url="C:\Users\mbare\OneDrive - International Organization for Migration - IOM\Desktop\Procurement\2025\CSU\Construction works\SO42000000878-Radio kismayo\"/>
    </mc:Choice>
  </mc:AlternateContent>
  <xr:revisionPtr revIDLastSave="0" documentId="13_ncr:1_{A92070CA-4F81-43DC-8BAA-F7798E9097F4}" xr6:coauthVersionLast="47" xr6:coauthVersionMax="47" xr10:uidLastSave="{00000000-0000-0000-0000-000000000000}"/>
  <bookViews>
    <workbookView xWindow="-120" yWindow="-120" windowWidth="29040" windowHeight="15720" tabRatio="842" activeTab="1" xr2:uid="{00000000-000D-0000-FFFF-FFFF00000000}"/>
  </bookViews>
  <sheets>
    <sheet name="COVER" sheetId="45" r:id="rId1"/>
    <sheet name="MAIN BUILDING" sheetId="82" r:id="rId2"/>
    <sheet name="BOUNDARY WALL" sheetId="83" r:id="rId3"/>
    <sheet name="SEPTIC TANK" sheetId="85" r:id="rId4"/>
    <sheet name="LANDSCAPING" sheetId="92" r:id="rId5"/>
    <sheet name="ELECTRICAL INSTALLATION" sheetId="86" r:id="rId6"/>
    <sheet name="EXTERNAL WORK AND TOWER SETUP" sheetId="94" r:id="rId7"/>
    <sheet name="SUMMARY" sheetId="47" r:id="rId8"/>
  </sheets>
  <definedNames>
    <definedName name="_1" localSheetId="2" hidden="1">#REF!</definedName>
    <definedName name="_1" localSheetId="5" hidden="1">#REF!</definedName>
    <definedName name="_1" localSheetId="6" hidden="1">#REF!</definedName>
    <definedName name="_1" localSheetId="4" hidden="1">#REF!</definedName>
    <definedName name="_1" localSheetId="3" hidden="1">#REF!</definedName>
    <definedName name="_1" hidden="1">#REF!</definedName>
    <definedName name="_Fil" localSheetId="2" hidden="1">#REF!</definedName>
    <definedName name="_Fil" localSheetId="5" hidden="1">#REF!</definedName>
    <definedName name="_Fil" localSheetId="6" hidden="1">#REF!</definedName>
    <definedName name="_Fil" localSheetId="4" hidden="1">#REF!</definedName>
    <definedName name="_Fil" localSheetId="3" hidden="1">#REF!</definedName>
    <definedName name="_Fil" hidden="1">#REF!</definedName>
    <definedName name="_Fill" localSheetId="2" hidden="1">#REF!</definedName>
    <definedName name="_Fill" localSheetId="5" hidden="1">#REF!</definedName>
    <definedName name="_Fill" localSheetId="6" hidden="1">#REF!</definedName>
    <definedName name="_Fill" localSheetId="4" hidden="1">#REF!</definedName>
    <definedName name="_Fill" localSheetId="3" hidden="1">#REF!</definedName>
    <definedName name="_Fill" hidden="1">#REF!</definedName>
    <definedName name="_filll" localSheetId="2" hidden="1">#REF!</definedName>
    <definedName name="_filll" localSheetId="5" hidden="1">#REF!</definedName>
    <definedName name="_filll" localSheetId="6" hidden="1">#REF!</definedName>
    <definedName name="_filll" localSheetId="4" hidden="1">#REF!</definedName>
    <definedName name="_filll" localSheetId="3" hidden="1">#REF!</definedName>
    <definedName name="_filll" hidden="1">#REF!</definedName>
    <definedName name="Basement" localSheetId="2" hidden="1">#REF!</definedName>
    <definedName name="Basement" localSheetId="5" hidden="1">#REF!</definedName>
    <definedName name="Basement" localSheetId="6" hidden="1">#REF!</definedName>
    <definedName name="Basement" localSheetId="4" hidden="1">#REF!</definedName>
    <definedName name="Basement" localSheetId="3" hidden="1">#REF!</definedName>
    <definedName name="Basement" hidden="1">#REF!</definedName>
    <definedName name="bill21" localSheetId="7" hidden="1">{#N/A,#N/A,FALSE,"Sub2.1";#N/A,#N/A,FALSE,"Conc2.2";#N/A,#N/A,FALSE,"Block2.3";#N/A,#N/A,FALSE,"Roof2.4";#N/A,#N/A,FALSE,"wood2.5";#N/A,#N/A,FALSE,"Door2.6";#N/A,#N/A,FALSE,"Finish2.7";#N/A,#N/A,FALSE,"Service2.8";#N/A,#N/A,FALSE,"Summary2"}</definedName>
    <definedName name="bill21" hidden="1">{#N/A,#N/A,FALSE,"Sub2.1";#N/A,#N/A,FALSE,"Conc2.2";#N/A,#N/A,FALSE,"Block2.3";#N/A,#N/A,FALSE,"Roof2.4";#N/A,#N/A,FALSE,"wood2.5";#N/A,#N/A,FALSE,"Door2.6";#N/A,#N/A,FALSE,"Finish2.7";#N/A,#N/A,FALSE,"Service2.8";#N/A,#N/A,FALSE,"Summary2"}</definedName>
    <definedName name="bill4" localSheetId="7" hidden="1">{#N/A,#N/A,FALSE,"Sub2.1";#N/A,#N/A,FALSE,"Conc2.2";#N/A,#N/A,FALSE,"Block2.3";#N/A,#N/A,FALSE,"Roof2.4";#N/A,#N/A,FALSE,"wood2.5";#N/A,#N/A,FALSE,"Door2.6";#N/A,#N/A,FALSE,"Finish2.7";#N/A,#N/A,FALSE,"Service2.8";#N/A,#N/A,FALSE,"Summary2"}</definedName>
    <definedName name="bill4" hidden="1">{#N/A,#N/A,FALSE,"Sub2.1";#N/A,#N/A,FALSE,"Conc2.2";#N/A,#N/A,FALSE,"Block2.3";#N/A,#N/A,FALSE,"Roof2.4";#N/A,#N/A,FALSE,"wood2.5";#N/A,#N/A,FALSE,"Door2.6";#N/A,#N/A,FALSE,"Finish2.7";#N/A,#N/A,FALSE,"Service2.8";#N/A,#N/A,FALSE,"Summary2"}</definedName>
    <definedName name="BILL4.2" localSheetId="7" hidden="1">{#N/A,#N/A,FALSE,"Sub2.1";#N/A,#N/A,FALSE,"Conc2.2";#N/A,#N/A,FALSE,"Block2.3";#N/A,#N/A,FALSE,"Roof2.4";#N/A,#N/A,FALSE,"wood2.5";#N/A,#N/A,FALSE,"Door2.6";#N/A,#N/A,FALSE,"Finish2.7";#N/A,#N/A,FALSE,"Service2.8";#N/A,#N/A,FALSE,"Summary2"}</definedName>
    <definedName name="BILL4.2" hidden="1">{#N/A,#N/A,FALSE,"Sub2.1";#N/A,#N/A,FALSE,"Conc2.2";#N/A,#N/A,FALSE,"Block2.3";#N/A,#N/A,FALSE,"Roof2.4";#N/A,#N/A,FALSE,"wood2.5";#N/A,#N/A,FALSE,"Door2.6";#N/A,#N/A,FALSE,"Finish2.7";#N/A,#N/A,FALSE,"Service2.8";#N/A,#N/A,FALSE,"Summary2"}</definedName>
    <definedName name="bill5.2" localSheetId="7" hidden="1">{#N/A,#N/A,FALSE,"Sub2.1";#N/A,#N/A,FALSE,"Conc2.2";#N/A,#N/A,FALSE,"Block2.3";#N/A,#N/A,FALSE,"Roof2.4";#N/A,#N/A,FALSE,"wood2.5";#N/A,#N/A,FALSE,"Door2.6";#N/A,#N/A,FALSE,"Finish2.7";#N/A,#N/A,FALSE,"Service2.8";#N/A,#N/A,FALSE,"Summary2"}</definedName>
    <definedName name="bill5.2" hidden="1">{#N/A,#N/A,FALSE,"Sub2.1";#N/A,#N/A,FALSE,"Conc2.2";#N/A,#N/A,FALSE,"Block2.3";#N/A,#N/A,FALSE,"Roof2.4";#N/A,#N/A,FALSE,"wood2.5";#N/A,#N/A,FALSE,"Door2.6";#N/A,#N/A,FALSE,"Finish2.7";#N/A,#N/A,FALSE,"Service2.8";#N/A,#N/A,FALSE,"Summary2"}</definedName>
    <definedName name="bill5.4" localSheetId="7" hidden="1">{#N/A,#N/A,FALSE,"Sub2.1";#N/A,#N/A,FALSE,"Conc2.2";#N/A,#N/A,FALSE,"Block2.3";#N/A,#N/A,FALSE,"Roof2.4";#N/A,#N/A,FALSE,"wood2.5";#N/A,#N/A,FALSE,"Door2.6";#N/A,#N/A,FALSE,"Finish2.7";#N/A,#N/A,FALSE,"Service2.8";#N/A,#N/A,FALSE,"Summary2"}</definedName>
    <definedName name="bill5.4" hidden="1">{#N/A,#N/A,FALSE,"Sub2.1";#N/A,#N/A,FALSE,"Conc2.2";#N/A,#N/A,FALSE,"Block2.3";#N/A,#N/A,FALSE,"Roof2.4";#N/A,#N/A,FALSE,"wood2.5";#N/A,#N/A,FALSE,"Door2.6";#N/A,#N/A,FALSE,"Finish2.7";#N/A,#N/A,FALSE,"Service2.8";#N/A,#N/A,FALSE,"Summary2"}</definedName>
    <definedName name="bill5.6" localSheetId="7" hidden="1">{#N/A,#N/A,FALSE,"Sub2.1";#N/A,#N/A,FALSE,"Conc2.2";#N/A,#N/A,FALSE,"Block2.3";#N/A,#N/A,FALSE,"Roof2.4";#N/A,#N/A,FALSE,"wood2.5";#N/A,#N/A,FALSE,"Door2.6";#N/A,#N/A,FALSE,"Finish2.7";#N/A,#N/A,FALSE,"Service2.8";#N/A,#N/A,FALSE,"Summary2"}</definedName>
    <definedName name="bill5.6" hidden="1">{#N/A,#N/A,FALSE,"Sub2.1";#N/A,#N/A,FALSE,"Conc2.2";#N/A,#N/A,FALSE,"Block2.3";#N/A,#N/A,FALSE,"Roof2.4";#N/A,#N/A,FALSE,"wood2.5";#N/A,#N/A,FALSE,"Door2.6";#N/A,#N/A,FALSE,"Finish2.7";#N/A,#N/A,FALSE,"Service2.8";#N/A,#N/A,FALSE,"Summary2"}</definedName>
    <definedName name="bill6" localSheetId="7" hidden="1">{#N/A,#N/A,FALSE,"Sub2.1";#N/A,#N/A,FALSE,"Conc2.2";#N/A,#N/A,FALSE,"Block2.3";#N/A,#N/A,FALSE,"Roof2.4";#N/A,#N/A,FALSE,"wood2.5";#N/A,#N/A,FALSE,"Door2.6";#N/A,#N/A,FALSE,"Finish2.7";#N/A,#N/A,FALSE,"Service2.8";#N/A,#N/A,FALSE,"Summary2"}</definedName>
    <definedName name="bill6" hidden="1">{#N/A,#N/A,FALSE,"Sub2.1";#N/A,#N/A,FALSE,"Conc2.2";#N/A,#N/A,FALSE,"Block2.3";#N/A,#N/A,FALSE,"Roof2.4";#N/A,#N/A,FALSE,"wood2.5";#N/A,#N/A,FALSE,"Door2.6";#N/A,#N/A,FALSE,"Finish2.7";#N/A,#N/A,FALSE,"Service2.8";#N/A,#N/A,FALSE,"Summary2"}</definedName>
    <definedName name="bill6.2" localSheetId="7" hidden="1">{#N/A,#N/A,FALSE,"Sub2.1";#N/A,#N/A,FALSE,"Conc2.2";#N/A,#N/A,FALSE,"Block2.3";#N/A,#N/A,FALSE,"Roof2.4";#N/A,#N/A,FALSE,"wood2.5";#N/A,#N/A,FALSE,"Door2.6";#N/A,#N/A,FALSE,"Finish2.7";#N/A,#N/A,FALSE,"Service2.8";#N/A,#N/A,FALSE,"Summary2"}</definedName>
    <definedName name="bill6.2" hidden="1">{#N/A,#N/A,FALSE,"Sub2.1";#N/A,#N/A,FALSE,"Conc2.2";#N/A,#N/A,FALSE,"Block2.3";#N/A,#N/A,FALSE,"Roof2.4";#N/A,#N/A,FALSE,"wood2.5";#N/A,#N/A,FALSE,"Door2.6";#N/A,#N/A,FALSE,"Finish2.7";#N/A,#N/A,FALSE,"Service2.8";#N/A,#N/A,FALSE,"Summary2"}</definedName>
    <definedName name="bill6.4" localSheetId="7" hidden="1">{#N/A,#N/A,FALSE,"Sub2.1";#N/A,#N/A,FALSE,"Conc2.2";#N/A,#N/A,FALSE,"Block2.3";#N/A,#N/A,FALSE,"Roof2.4";#N/A,#N/A,FALSE,"wood2.5";#N/A,#N/A,FALSE,"Door2.6";#N/A,#N/A,FALSE,"Finish2.7";#N/A,#N/A,FALSE,"Service2.8";#N/A,#N/A,FALSE,"Summary2"}</definedName>
    <definedName name="bill6.4" hidden="1">{#N/A,#N/A,FALSE,"Sub2.1";#N/A,#N/A,FALSE,"Conc2.2";#N/A,#N/A,FALSE,"Block2.3";#N/A,#N/A,FALSE,"Roof2.4";#N/A,#N/A,FALSE,"wood2.5";#N/A,#N/A,FALSE,"Door2.6";#N/A,#N/A,FALSE,"Finish2.7";#N/A,#N/A,FALSE,"Service2.8";#N/A,#N/A,FALSE,"Summary2"}</definedName>
    <definedName name="bill6.6" localSheetId="7" hidden="1">{#N/A,#N/A,FALSE,"Sub2.1";#N/A,#N/A,FALSE,"Conc2.2";#N/A,#N/A,FALSE,"Block2.3";#N/A,#N/A,FALSE,"Roof2.4";#N/A,#N/A,FALSE,"wood2.5";#N/A,#N/A,FALSE,"Door2.6";#N/A,#N/A,FALSE,"Finish2.7";#N/A,#N/A,FALSE,"Service2.8";#N/A,#N/A,FALSE,"Summary2"}</definedName>
    <definedName name="bill6.6" hidden="1">{#N/A,#N/A,FALSE,"Sub2.1";#N/A,#N/A,FALSE,"Conc2.2";#N/A,#N/A,FALSE,"Block2.3";#N/A,#N/A,FALSE,"Roof2.4";#N/A,#N/A,FALSE,"wood2.5";#N/A,#N/A,FALSE,"Door2.6";#N/A,#N/A,FALSE,"Finish2.7";#N/A,#N/A,FALSE,"Service2.8";#N/A,#N/A,FALSE,"Summary2"}</definedName>
    <definedName name="bill7" localSheetId="7" hidden="1">{#N/A,#N/A,FALSE,"Sub2.1";#N/A,#N/A,FALSE,"Conc2.2";#N/A,#N/A,FALSE,"Block2.3";#N/A,#N/A,FALSE,"Roof2.4";#N/A,#N/A,FALSE,"wood2.5";#N/A,#N/A,FALSE,"Door2.6";#N/A,#N/A,FALSE,"Finish2.7";#N/A,#N/A,FALSE,"Service2.8";#N/A,#N/A,FALSE,"Summary2"}</definedName>
    <definedName name="bill7" hidden="1">{#N/A,#N/A,FALSE,"Sub2.1";#N/A,#N/A,FALSE,"Conc2.2";#N/A,#N/A,FALSE,"Block2.3";#N/A,#N/A,FALSE,"Roof2.4";#N/A,#N/A,FALSE,"wood2.5";#N/A,#N/A,FALSE,"Door2.6";#N/A,#N/A,FALSE,"Finish2.7";#N/A,#N/A,FALSE,"Service2.8";#N/A,#N/A,FALSE,"Summary2"}</definedName>
    <definedName name="bill7.2" localSheetId="7" hidden="1">{#N/A,#N/A,FALSE,"Sub2.1";#N/A,#N/A,FALSE,"Conc2.2";#N/A,#N/A,FALSE,"Block2.3";#N/A,#N/A,FALSE,"Roof2.4";#N/A,#N/A,FALSE,"wood2.5";#N/A,#N/A,FALSE,"Door2.6";#N/A,#N/A,FALSE,"Finish2.7";#N/A,#N/A,FALSE,"Service2.8";#N/A,#N/A,FALSE,"Summary2"}</definedName>
    <definedName name="bill7.2" hidden="1">{#N/A,#N/A,FALSE,"Sub2.1";#N/A,#N/A,FALSE,"Conc2.2";#N/A,#N/A,FALSE,"Block2.3";#N/A,#N/A,FALSE,"Roof2.4";#N/A,#N/A,FALSE,"wood2.5";#N/A,#N/A,FALSE,"Door2.6";#N/A,#N/A,FALSE,"Finish2.7";#N/A,#N/A,FALSE,"Service2.8";#N/A,#N/A,FALSE,"Summary2"}</definedName>
    <definedName name="no7.2" localSheetId="7" hidden="1">{#N/A,#N/A,FALSE,"Sub2.1";#N/A,#N/A,FALSE,"Conc2.2";#N/A,#N/A,FALSE,"Block2.3";#N/A,#N/A,FALSE,"Roof2.4";#N/A,#N/A,FALSE,"wood2.5";#N/A,#N/A,FALSE,"Door2.6";#N/A,#N/A,FALSE,"Finish2.7";#N/A,#N/A,FALSE,"Service2.8";#N/A,#N/A,FALSE,"Summary2"}</definedName>
    <definedName name="no7.2" hidden="1">{#N/A,#N/A,FALSE,"Sub2.1";#N/A,#N/A,FALSE,"Conc2.2";#N/A,#N/A,FALSE,"Block2.3";#N/A,#N/A,FALSE,"Roof2.4";#N/A,#N/A,FALSE,"wood2.5";#N/A,#N/A,FALSE,"Door2.6";#N/A,#N/A,FALSE,"Finish2.7";#N/A,#N/A,FALSE,"Service2.8";#N/A,#N/A,FALSE,"Summary2"}</definedName>
    <definedName name="_xlnm.Print_Area" localSheetId="2">'BOUNDARY WALL'!$A$1:$F$147</definedName>
    <definedName name="_xlnm.Print_Area" localSheetId="0">COVER!$A$1:$C$44</definedName>
    <definedName name="_xlnm.Print_Area" localSheetId="5">'ELECTRICAL INSTALLATION'!$A$1:$F$59</definedName>
    <definedName name="_xlnm.Print_Area" localSheetId="6">'EXTERNAL WORK AND TOWER SETUP'!$A$1:$F$48</definedName>
    <definedName name="_xlnm.Print_Area" localSheetId="4">LANDSCAPING!$A$1:$F$26</definedName>
    <definedName name="_xlnm.Print_Area" localSheetId="1">'MAIN BUILDING'!$A$1:$F$268</definedName>
    <definedName name="_xlnm.Print_Area" localSheetId="3">'SEPTIC TANK'!$A$1:$F$47</definedName>
    <definedName name="_xlnm.Print_Area" localSheetId="7">SUMMARY!$A$1:$F$34</definedName>
    <definedName name="_xlnm.Print_Titles" localSheetId="2">'BOUNDARY WALL'!$4:$4</definedName>
    <definedName name="_xlnm.Print_Titles" localSheetId="5">'ELECTRICAL INSTALLATION'!$4:$4</definedName>
    <definedName name="_xlnm.Print_Titles" localSheetId="6">'EXTERNAL WORK AND TOWER SETUP'!$4:$4</definedName>
    <definedName name="_xlnm.Print_Titles" localSheetId="4">LANDSCAPING!$4:$4</definedName>
    <definedName name="_xlnm.Print_Titles" localSheetId="1">'MAIN BUILDING'!$4:$4</definedName>
    <definedName name="_xlnm.Print_Titles" localSheetId="3">'SEPTIC TANK'!$4:$4</definedName>
    <definedName name="sencount" hidden="1">1</definedName>
    <definedName name="wrn.BILL18." localSheetId="7" hidden="1">{#N/A,#N/A,FALSE,"Dem18.1";#N/A,#N/A,FALSE,"Site18.2";#N/A,#N/A,FALSE,"Road18.3";#N/A,#N/A,FALSE,"Fenc18.4";#N/A,#N/A,FALSE,"Jetty18.5 ";#N/A,#N/A,FALSE,"Beach18.6";#N/A,#N/A,FALSE,"Summary18"}</definedName>
    <definedName name="wrn.BILL18." hidden="1">{#N/A,#N/A,FALSE,"Dem18.1";#N/A,#N/A,FALSE,"Site18.2";#N/A,#N/A,FALSE,"Road18.3";#N/A,#N/A,FALSE,"Fenc18.4";#N/A,#N/A,FALSE,"Jetty18.5 ";#N/A,#N/A,FALSE,"Beach18.6";#N/A,#N/A,FALSE,"Summary18"}</definedName>
    <definedName name="wrn.bill2." localSheetId="7" hidden="1">{#N/A,#N/A,FALSE,"Sub2.1";#N/A,#N/A,FALSE,"Conc2.2";#N/A,#N/A,FALSE,"Block2.3";#N/A,#N/A,FALSE,"Roof2.4";#N/A,#N/A,FALSE,"wood2.5";#N/A,#N/A,FALSE,"Door2.6";#N/A,#N/A,FALSE,"Finish2.7";#N/A,#N/A,FALSE,"Service2.8";#N/A,#N/A,FALSE,"Summary2"}</definedName>
    <definedName name="wrn.bill2." hidden="1">{#N/A,#N/A,FALSE,"Sub2.1";#N/A,#N/A,FALSE,"Conc2.2";#N/A,#N/A,FALSE,"Block2.3";#N/A,#N/A,FALSE,"Roof2.4";#N/A,#N/A,FALSE,"wood2.5";#N/A,#N/A,FALSE,"Door2.6";#N/A,#N/A,FALSE,"Finish2.7";#N/A,#N/A,FALSE,"Service2.8";#N/A,#N/A,FALSE,"Summary2"}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79" i="83" l="1"/>
  <c r="E74" i="83"/>
  <c r="E73" i="83"/>
  <c r="E68" i="83"/>
  <c r="E45" i="83"/>
  <c r="E44" i="83"/>
  <c r="E39" i="83"/>
  <c r="E38" i="83"/>
  <c r="E33" i="83"/>
  <c r="E32" i="83"/>
  <c r="E31" i="83"/>
  <c r="F224" i="82"/>
  <c r="E95" i="82"/>
  <c r="D114" i="82"/>
  <c r="D95" i="82"/>
  <c r="D84" i="82"/>
  <c r="F29" i="82"/>
  <c r="D16" i="82"/>
  <c r="F16" i="82"/>
  <c r="B42" i="94"/>
  <c r="B40" i="94"/>
  <c r="B19" i="94"/>
  <c r="F26" i="94"/>
  <c r="F27" i="94"/>
  <c r="F28" i="94"/>
  <c r="F29" i="94"/>
  <c r="F30" i="94"/>
  <c r="F31" i="94"/>
  <c r="F25" i="94"/>
  <c r="F47" i="86"/>
  <c r="F33" i="94" l="1"/>
  <c r="F42" i="94" s="1"/>
  <c r="D97" i="83" l="1"/>
  <c r="D79" i="83"/>
  <c r="D78" i="83"/>
  <c r="D74" i="83"/>
  <c r="D73" i="83"/>
  <c r="D72" i="83"/>
  <c r="D68" i="83"/>
  <c r="D67" i="83"/>
  <c r="D52" i="83"/>
  <c r="D49" i="83"/>
  <c r="D45" i="83"/>
  <c r="D44" i="83"/>
  <c r="D43" i="83"/>
  <c r="D39" i="83"/>
  <c r="D38" i="83"/>
  <c r="D37" i="83"/>
  <c r="D33" i="83"/>
  <c r="D32" i="83"/>
  <c r="D31" i="83"/>
  <c r="D30" i="83"/>
  <c r="D26" i="83"/>
  <c r="D25" i="83"/>
  <c r="D17" i="83"/>
  <c r="D16" i="83"/>
  <c r="D200" i="82"/>
  <c r="F200" i="82" s="1"/>
  <c r="F227" i="82"/>
  <c r="F221" i="82"/>
  <c r="D207" i="82"/>
  <c r="D197" i="82"/>
  <c r="D193" i="82"/>
  <c r="F144" i="82" l="1"/>
  <c r="D120" i="82"/>
  <c r="F120" i="82" s="1"/>
  <c r="D115" i="82"/>
  <c r="D94" i="82"/>
  <c r="D90" i="82"/>
  <c r="D89" i="82"/>
  <c r="D85" i="82"/>
  <c r="D50" i="82"/>
  <c r="D49" i="82"/>
  <c r="D48" i="82"/>
  <c r="D69" i="82"/>
  <c r="D66" i="82"/>
  <c r="D60" i="82"/>
  <c r="D59" i="82"/>
  <c r="D58" i="82"/>
  <c r="D57" i="82"/>
  <c r="D42" i="82"/>
  <c r="D41" i="82"/>
  <c r="D40" i="82"/>
  <c r="D39" i="82"/>
  <c r="D37" i="82"/>
  <c r="D36" i="82"/>
  <c r="D26" i="82"/>
  <c r="D25" i="82"/>
  <c r="D17" i="82"/>
  <c r="D18" i="82"/>
  <c r="A3" i="94"/>
  <c r="A3" i="86"/>
  <c r="A3" i="92"/>
  <c r="A3" i="85"/>
  <c r="A3" i="83"/>
  <c r="A3" i="82"/>
  <c r="B19" i="47"/>
  <c r="F13" i="94"/>
  <c r="F14" i="94"/>
  <c r="F32" i="94"/>
  <c r="F12" i="94"/>
  <c r="B6" i="94"/>
  <c r="B18" i="94" s="1"/>
  <c r="B15" i="47"/>
  <c r="F16" i="92"/>
  <c r="D20" i="92"/>
  <c r="F22" i="92"/>
  <c r="F16" i="94" l="1"/>
  <c r="F40" i="94" s="1"/>
  <c r="F44" i="94" s="1"/>
  <c r="F19" i="47"/>
  <c r="F27" i="92" l="1"/>
  <c r="F26" i="92"/>
  <c r="F24" i="92"/>
  <c r="F23" i="92"/>
  <c r="F20" i="92"/>
  <c r="F18" i="92"/>
  <c r="F15" i="92"/>
  <c r="B6" i="92"/>
  <c r="B56" i="86"/>
  <c r="B17" i="47"/>
  <c r="B13" i="47"/>
  <c r="B11" i="47"/>
  <c r="B9" i="47"/>
  <c r="F41" i="86"/>
  <c r="F35" i="86"/>
  <c r="F30" i="86"/>
  <c r="F24" i="86"/>
  <c r="F25" i="86"/>
  <c r="F42" i="85"/>
  <c r="D41" i="85"/>
  <c r="D38" i="85"/>
  <c r="D30" i="85"/>
  <c r="D28" i="85"/>
  <c r="D19" i="85"/>
  <c r="D18" i="85"/>
  <c r="F18" i="85" s="1"/>
  <c r="F25" i="92" l="1"/>
  <c r="F15" i="47" s="1"/>
  <c r="B145" i="83" l="1"/>
  <c r="B143" i="83"/>
  <c r="B141" i="83"/>
  <c r="B139" i="83"/>
  <c r="B137" i="83"/>
  <c r="F97" i="83"/>
  <c r="F96" i="83"/>
  <c r="F93" i="83"/>
  <c r="F16" i="83"/>
  <c r="B6" i="83"/>
  <c r="F144" i="83"/>
  <c r="F142" i="83"/>
  <c r="F140" i="83"/>
  <c r="F138" i="83"/>
  <c r="F136" i="83"/>
  <c r="F135" i="83"/>
  <c r="F134" i="83"/>
  <c r="F133" i="83"/>
  <c r="F132" i="83"/>
  <c r="F131" i="83"/>
  <c r="F129" i="83"/>
  <c r="F127" i="83"/>
  <c r="F125" i="83"/>
  <c r="F124" i="83"/>
  <c r="F123" i="83"/>
  <c r="F122" i="83"/>
  <c r="F121" i="83"/>
  <c r="F120" i="83"/>
  <c r="F119" i="83"/>
  <c r="F118" i="83"/>
  <c r="F117" i="83"/>
  <c r="F116" i="83"/>
  <c r="F113" i="83"/>
  <c r="F112" i="83"/>
  <c r="F101" i="83"/>
  <c r="F100" i="83"/>
  <c r="F99" i="83"/>
  <c r="F95" i="83"/>
  <c r="F89" i="83"/>
  <c r="F88" i="83"/>
  <c r="F87" i="83"/>
  <c r="F86" i="83"/>
  <c r="F85" i="83"/>
  <c r="F84" i="83"/>
  <c r="F83" i="83"/>
  <c r="F80" i="83"/>
  <c r="F79" i="83"/>
  <c r="F78" i="83"/>
  <c r="F77" i="83"/>
  <c r="F76" i="83"/>
  <c r="F74" i="83"/>
  <c r="F73" i="83"/>
  <c r="F72" i="83"/>
  <c r="F71" i="83"/>
  <c r="F70" i="83"/>
  <c r="F69" i="83"/>
  <c r="F68" i="83"/>
  <c r="F67" i="83"/>
  <c r="F65" i="83"/>
  <c r="F64" i="83"/>
  <c r="F63" i="83"/>
  <c r="F62" i="83"/>
  <c r="F61" i="83"/>
  <c r="F60" i="83"/>
  <c r="F59" i="83"/>
  <c r="B59" i="83"/>
  <c r="B85" i="83" s="1"/>
  <c r="B106" i="83" s="1"/>
  <c r="F58" i="83"/>
  <c r="F57" i="83"/>
  <c r="F56" i="83"/>
  <c r="F54" i="83"/>
  <c r="D53" i="83"/>
  <c r="F53" i="83" s="1"/>
  <c r="F51" i="83"/>
  <c r="F50" i="83"/>
  <c r="F49" i="83"/>
  <c r="F48" i="83"/>
  <c r="F47" i="83"/>
  <c r="F46" i="83"/>
  <c r="F45" i="83"/>
  <c r="F44" i="83"/>
  <c r="F43" i="83"/>
  <c r="F42" i="83"/>
  <c r="F41" i="83"/>
  <c r="F39" i="83"/>
  <c r="F38" i="83"/>
  <c r="F37" i="83"/>
  <c r="F36" i="83"/>
  <c r="F35" i="83"/>
  <c r="F34" i="83"/>
  <c r="F33" i="83"/>
  <c r="F32" i="83"/>
  <c r="F31" i="83"/>
  <c r="F30" i="83"/>
  <c r="F29" i="83"/>
  <c r="F28" i="83"/>
  <c r="F27" i="83"/>
  <c r="F26" i="83"/>
  <c r="F25" i="83"/>
  <c r="F24" i="83"/>
  <c r="F23" i="83"/>
  <c r="F21" i="83"/>
  <c r="F19" i="83"/>
  <c r="F18" i="83"/>
  <c r="F17" i="83"/>
  <c r="F15" i="83"/>
  <c r="E90" i="82"/>
  <c r="E85" i="82"/>
  <c r="E62" i="82"/>
  <c r="E61" i="82"/>
  <c r="E60" i="82"/>
  <c r="E59" i="82"/>
  <c r="E58" i="82"/>
  <c r="E53" i="82"/>
  <c r="F53" i="82" s="1"/>
  <c r="E50" i="82"/>
  <c r="E49" i="82"/>
  <c r="E44" i="82"/>
  <c r="E43" i="82"/>
  <c r="E42" i="82"/>
  <c r="E41" i="82"/>
  <c r="E40" i="82"/>
  <c r="F116" i="82" l="1"/>
  <c r="D191" i="82"/>
  <c r="D126" i="83"/>
  <c r="F115" i="83"/>
  <c r="F143" i="83" s="1"/>
  <c r="F102" i="83"/>
  <c r="F141" i="83" s="1"/>
  <c r="F81" i="83"/>
  <c r="F139" i="83" s="1"/>
  <c r="F20" i="83"/>
  <c r="F52" i="83"/>
  <c r="B117" i="83"/>
  <c r="B57" i="83"/>
  <c r="F55" i="83" l="1"/>
  <c r="F137" i="83" s="1"/>
  <c r="D128" i="83"/>
  <c r="F128" i="83" s="1"/>
  <c r="F126" i="83"/>
  <c r="B83" i="83"/>
  <c r="B104" i="83" s="1"/>
  <c r="F130" i="83" l="1"/>
  <c r="F145" i="83" s="1"/>
  <c r="F147" i="83" s="1"/>
  <c r="F11" i="47" s="1"/>
  <c r="B266" i="82" l="1"/>
  <c r="B264" i="82"/>
  <c r="B262" i="82"/>
  <c r="B260" i="82"/>
  <c r="B258" i="82"/>
  <c r="B256" i="82"/>
  <c r="F208" i="82"/>
  <c r="F207" i="82"/>
  <c r="F204" i="82"/>
  <c r="F206" i="82"/>
  <c r="F197" i="82"/>
  <c r="D169" i="82"/>
  <c r="F169" i="82" s="1"/>
  <c r="F175" i="82"/>
  <c r="F174" i="82"/>
  <c r="F173" i="82"/>
  <c r="F155" i="82"/>
  <c r="F148" i="82"/>
  <c r="F152" i="82"/>
  <c r="F127" i="82"/>
  <c r="F115" i="82"/>
  <c r="F113" i="82"/>
  <c r="F110" i="82"/>
  <c r="F157" i="82" l="1"/>
  <c r="F177" i="82"/>
  <c r="F114" i="82"/>
  <c r="F195" i="82"/>
  <c r="F193" i="82"/>
  <c r="D70" i="82"/>
  <c r="F61" i="82"/>
  <c r="F62" i="82"/>
  <c r="F44" i="82"/>
  <c r="F49" i="82"/>
  <c r="F48" i="82"/>
  <c r="F50" i="82"/>
  <c r="F32" i="82"/>
  <c r="F31" i="82"/>
  <c r="F30" i="82"/>
  <c r="F28" i="82"/>
  <c r="F34" i="82"/>
  <c r="F18" i="82"/>
  <c r="F191" i="82" l="1"/>
  <c r="F210" i="82" s="1"/>
  <c r="F262" i="82" s="1"/>
  <c r="F70" i="82"/>
  <c r="F32" i="85" l="1"/>
  <c r="F33" i="85"/>
  <c r="F34" i="85"/>
  <c r="F232" i="82" l="1"/>
  <c r="F231" i="82"/>
  <c r="F233" i="82"/>
  <c r="F235" i="82" l="1"/>
  <c r="F264" i="82" s="1"/>
  <c r="F84" i="82" l="1"/>
  <c r="F42" i="82" l="1"/>
  <c r="F41" i="82"/>
  <c r="F40" i="82"/>
  <c r="F39" i="82"/>
  <c r="F37" i="82"/>
  <c r="F26" i="82"/>
  <c r="F25" i="82"/>
  <c r="F17" i="82"/>
  <c r="F59" i="82"/>
  <c r="F57" i="82"/>
  <c r="F44" i="86"/>
  <c r="F43" i="86"/>
  <c r="F34" i="86"/>
  <c r="F29" i="86"/>
  <c r="F23" i="86"/>
  <c r="F19" i="86"/>
  <c r="F18" i="86"/>
  <c r="F16" i="86"/>
  <c r="F17" i="86"/>
  <c r="F20" i="86"/>
  <c r="F21" i="86"/>
  <c r="F22" i="86"/>
  <c r="F26" i="86"/>
  <c r="F27" i="86"/>
  <c r="F31" i="86"/>
  <c r="F37" i="86"/>
  <c r="F38" i="86"/>
  <c r="F39" i="86"/>
  <c r="F40" i="86"/>
  <c r="F42" i="86"/>
  <c r="B6" i="86"/>
  <c r="F49" i="86"/>
  <c r="B6" i="82"/>
  <c r="F132" i="82"/>
  <c r="F133" i="82"/>
  <c r="F134" i="82"/>
  <c r="F135" i="82"/>
  <c r="F20" i="82"/>
  <c r="F66" i="82"/>
  <c r="F22" i="82"/>
  <c r="F24" i="82"/>
  <c r="F35" i="82"/>
  <c r="F38" i="82"/>
  <c r="F43" i="82"/>
  <c r="F44" i="85"/>
  <c r="F38" i="85"/>
  <c r="F21" i="85"/>
  <c r="D26" i="85"/>
  <c r="F26" i="85" s="1"/>
  <c r="F16" i="85"/>
  <c r="F17" i="85"/>
  <c r="F20" i="85"/>
  <c r="F22" i="85"/>
  <c r="F23" i="85"/>
  <c r="D24" i="85"/>
  <c r="F24" i="85" s="1"/>
  <c r="D25" i="85"/>
  <c r="F25" i="85" s="1"/>
  <c r="F27" i="85"/>
  <c r="F28" i="85"/>
  <c r="F29" i="85"/>
  <c r="F30" i="85"/>
  <c r="D35" i="85"/>
  <c r="F35" i="85" s="1"/>
  <c r="F36" i="85"/>
  <c r="F37" i="85"/>
  <c r="F41" i="85"/>
  <c r="F43" i="85"/>
  <c r="F49" i="85"/>
  <c r="F48" i="85"/>
  <c r="B6" i="85"/>
  <c r="F46" i="85"/>
  <c r="F94" i="82"/>
  <c r="F90" i="82"/>
  <c r="F85" i="82"/>
  <c r="F58" i="82"/>
  <c r="F87" i="82"/>
  <c r="F88" i="82"/>
  <c r="F91" i="82"/>
  <c r="F93" i="82"/>
  <c r="F95" i="82"/>
  <c r="F52" i="82"/>
  <c r="F60" i="82"/>
  <c r="F45" i="82"/>
  <c r="F51" i="82"/>
  <c r="F54" i="82"/>
  <c r="F55" i="82"/>
  <c r="F56" i="82"/>
  <c r="F69" i="82"/>
  <c r="F64" i="82"/>
  <c r="F65" i="82"/>
  <c r="F67" i="82"/>
  <c r="F68" i="82"/>
  <c r="F74" i="82"/>
  <c r="F75" i="82"/>
  <c r="F76" i="82"/>
  <c r="F77" i="82"/>
  <c r="F78" i="82"/>
  <c r="F79" i="82"/>
  <c r="F80" i="82"/>
  <c r="F81" i="82"/>
  <c r="F83" i="82"/>
  <c r="F86" i="82"/>
  <c r="F123" i="82"/>
  <c r="F103" i="82"/>
  <c r="F104" i="82"/>
  <c r="F105" i="82"/>
  <c r="F106" i="82"/>
  <c r="F107" i="82"/>
  <c r="F108" i="82"/>
  <c r="F122" i="82"/>
  <c r="F124" i="82"/>
  <c r="F129" i="82"/>
  <c r="F237" i="82"/>
  <c r="F241" i="82"/>
  <c r="F242" i="82"/>
  <c r="F243" i="82"/>
  <c r="F244" i="82"/>
  <c r="F245" i="82"/>
  <c r="F248" i="82"/>
  <c r="F246" i="82"/>
  <c r="F247" i="82"/>
  <c r="F255" i="82"/>
  <c r="F257" i="82"/>
  <c r="F259" i="82"/>
  <c r="F261" i="82"/>
  <c r="F263" i="82"/>
  <c r="F265" i="82"/>
  <c r="B3" i="47"/>
  <c r="F63" i="82"/>
  <c r="F73" i="82"/>
  <c r="B76" i="82"/>
  <c r="B135" i="82" s="1"/>
  <c r="B162" i="82" s="1"/>
  <c r="F98" i="82"/>
  <c r="F131" i="82"/>
  <c r="F252" i="82"/>
  <c r="F253" i="82"/>
  <c r="F254" i="82"/>
  <c r="F130" i="82" l="1"/>
  <c r="F260" i="82" s="1"/>
  <c r="F50" i="86"/>
  <c r="F56" i="86" s="1"/>
  <c r="F59" i="86" s="1"/>
  <c r="F17" i="47" s="1"/>
  <c r="B182" i="82"/>
  <c r="B240" i="82" s="1"/>
  <c r="B214" i="82"/>
  <c r="F250" i="82"/>
  <c r="F266" i="82" s="1"/>
  <c r="F36" i="82"/>
  <c r="F89" i="82"/>
  <c r="F97" i="82" s="1"/>
  <c r="B102" i="82"/>
  <c r="B74" i="82"/>
  <c r="B100" i="82" s="1"/>
  <c r="F19" i="85"/>
  <c r="F47" i="85" s="1"/>
  <c r="F13" i="47" s="1"/>
  <c r="F258" i="82" l="1"/>
  <c r="F21" i="82"/>
  <c r="F72" i="82" s="1"/>
  <c r="B133" i="82"/>
  <c r="B160" i="82" s="1"/>
  <c r="B180" i="82" l="1"/>
  <c r="B238" i="82" s="1"/>
  <c r="B212" i="82"/>
  <c r="F256" i="82"/>
  <c r="F268" i="82" l="1"/>
  <c r="F9" i="47" s="1"/>
  <c r="F21" i="47" s="1"/>
</calcChain>
</file>

<file path=xl/sharedStrings.xml><?xml version="1.0" encoding="utf-8"?>
<sst xmlns="http://schemas.openxmlformats.org/spreadsheetml/2006/main" count="705" uniqueCount="297">
  <si>
    <t>DESCRIPTION</t>
  </si>
  <si>
    <t>UNIT</t>
  </si>
  <si>
    <t>RATE</t>
  </si>
  <si>
    <t>AMOUNT</t>
  </si>
  <si>
    <t>A</t>
  </si>
  <si>
    <t>SM</t>
  </si>
  <si>
    <t>B</t>
  </si>
  <si>
    <t>C</t>
  </si>
  <si>
    <t>D</t>
  </si>
  <si>
    <t>E</t>
  </si>
  <si>
    <t>F</t>
  </si>
  <si>
    <t>CM</t>
  </si>
  <si>
    <t>G</t>
  </si>
  <si>
    <t>H</t>
  </si>
  <si>
    <t>Disposal</t>
  </si>
  <si>
    <t>LM</t>
  </si>
  <si>
    <t>ELEMENT NO. 2</t>
  </si>
  <si>
    <t>ELEMENT NO. 3</t>
  </si>
  <si>
    <t>DOORS</t>
  </si>
  <si>
    <t>Walling</t>
  </si>
  <si>
    <t>MAIN SUMMARY</t>
  </si>
  <si>
    <t>PAGE</t>
  </si>
  <si>
    <t xml:space="preserve">SIGNED:  </t>
  </si>
  <si>
    <t>WALLING</t>
  </si>
  <si>
    <t>ELEMENT NO. 4</t>
  </si>
  <si>
    <t>ELEMENT NO. 5</t>
  </si>
  <si>
    <t>FINISHES</t>
  </si>
  <si>
    <t>8mm ditto</t>
  </si>
  <si>
    <t>200mm thick walling</t>
  </si>
  <si>
    <t>QTY</t>
  </si>
  <si>
    <t>(Note : Tenderers to allow for working space in their rates)</t>
  </si>
  <si>
    <t>Load,wheel and deposit surplus excavated material away from site</t>
  </si>
  <si>
    <t>Anti - termite to treatment</t>
  </si>
  <si>
    <t>Damp-proof membrane</t>
  </si>
  <si>
    <t>Columns</t>
  </si>
  <si>
    <t>ITEM</t>
  </si>
  <si>
    <t>ELEMENT NO. 6</t>
  </si>
  <si>
    <t>WINDOWS</t>
  </si>
  <si>
    <t>NO.</t>
  </si>
  <si>
    <t>12mm ditto</t>
  </si>
  <si>
    <t xml:space="preserve">Mesh fabric reinforcement to B.S 4483 and setting in concrete with 300mm side and end laps (measured nett-allow for laps). </t>
  </si>
  <si>
    <t xml:space="preserve">Chemical anti-termite treatment, executed complete by an approved specialist under a ten-year guarantee,to surfaces of hardcore </t>
  </si>
  <si>
    <t>Amount</t>
  </si>
  <si>
    <r>
      <rPr>
        <b/>
        <sz val="9"/>
        <rFont val="Century Gothic"/>
        <family val="2"/>
      </rPr>
      <t>( CONTRACTOR)</t>
    </r>
    <r>
      <rPr>
        <sz val="9"/>
        <rFont val="Century Gothic"/>
        <family val="2"/>
      </rPr>
      <t xml:space="preserve"> ………………………………………..…………………..………………………………………………………</t>
    </r>
  </si>
  <si>
    <t>Address: ……………………………………………...………………………………………………………………………………</t>
  </si>
  <si>
    <t>Tel No: ………………………………………….………………………………………………………………………………………</t>
  </si>
  <si>
    <t>Date: …………………………………………………………….………………………………………………………………………</t>
  </si>
  <si>
    <t>Clean approved marine ply or steel formwork ( or equal and approved)  as described, to:-</t>
  </si>
  <si>
    <t>KGs</t>
  </si>
  <si>
    <t xml:space="preserve">ELEMENT NO. 1    </t>
  </si>
  <si>
    <t>Vertical sides of columns</t>
  </si>
  <si>
    <t>ELEMENT NO. 7</t>
  </si>
  <si>
    <t>1000 gauge polythene or other equal and approved damp-proof membrane, laid over blinded hardcore (measured separately) with 300mm side and end laps (measured nett-allow for laps)</t>
  </si>
  <si>
    <t>Plain in situ concrete class C15 in:</t>
  </si>
  <si>
    <t>Plinths</t>
  </si>
  <si>
    <t>ROOFING AND RAINWATER GOODS</t>
  </si>
  <si>
    <t xml:space="preserve">Return, fill and ram selected excavated material around foundations. </t>
  </si>
  <si>
    <t>Rainwater goods</t>
  </si>
  <si>
    <t>Ditto shoe</t>
  </si>
  <si>
    <t>20 x 100mm ditto skirting</t>
  </si>
  <si>
    <t>Clean approved marine ply or steel formwork (or equal and approved)  as described, to:-</t>
  </si>
  <si>
    <t>400mm thick walling</t>
  </si>
  <si>
    <t>BILL OF QUANTITIES</t>
  </si>
  <si>
    <t>COVER</t>
  </si>
  <si>
    <t>External and Internal Walling</t>
  </si>
  <si>
    <t>Supply and fix 8mm thick 600x600mm non-slip matt finish granito porcelain tiles, ivory colour fixed on backing screed (Measured Separately)with corresponding adhesive as specified by the manufacturer; 2mm spacing between tile joints filled with dark grey grouting . (Sample to be provided by the Contractor for approval by the site Engineer).</t>
  </si>
  <si>
    <t>Floor finishes</t>
  </si>
  <si>
    <t>To floor surface</t>
  </si>
  <si>
    <t>Concrete/masonry surfaces externally and internally</t>
  </si>
  <si>
    <t>Timber Doors</t>
  </si>
  <si>
    <t>SECTION NO. 1: MAIN BUILDING</t>
  </si>
  <si>
    <t>Gates</t>
  </si>
  <si>
    <t>10mm ditto for scover slab</t>
  </si>
  <si>
    <t>Edges of suspended cover slabs [150mm girth]</t>
  </si>
  <si>
    <t>Provide and install 600 x600 x 50mm thick precast concrete cover slabs</t>
  </si>
  <si>
    <t>Sundries</t>
  </si>
  <si>
    <t>Lighting</t>
  </si>
  <si>
    <t>Supply, install, connect, test and commission complete lighting fixture, including all supports, lamps, suspensions, clamps, switchgears, internal conductors and/or cables, and all other accessories necessary as per drawings, specifications and related standards.</t>
  </si>
  <si>
    <t>Light Switches</t>
  </si>
  <si>
    <t>Supply, install and connect following 10A lighting switches on recessed switchboxes wired in 1.5 sq.mm PVC single core copper cables enclosed in concealed HG PVC conduits complete with all necessary accessories:</t>
  </si>
  <si>
    <t>Power sockets, Isolators and DP Switches</t>
  </si>
  <si>
    <t>Supply, install, test and commission the following power sockets as shown on drawing, as per the preamble, the specifications and supervision engineer's requirements.</t>
  </si>
  <si>
    <t>Supply, install and connect 13Amp standard twin socket outlets for normal power as MK or equal and approved</t>
  </si>
  <si>
    <t>Cables, Cable pathways and Conduits</t>
  </si>
  <si>
    <t>Supply, install, test and commission 450/750 volts 6491X cables with all required accessories for proper installation and operation including conduits, pipes( each cable in separate conduit or pipe), cable lugs, ties... etc. as shown on drawing, as per the preamble, the specifications and supervision engineer's requirements.</t>
  </si>
  <si>
    <t>Distribution Boards</t>
  </si>
  <si>
    <t>Supply, install, connect, testing and commission the following final distribution boards, distribution terminal blocks according to drawings, specifications and relevant codes and as Merlin Gerin or equal and approved</t>
  </si>
  <si>
    <t>Supply, install, connect-up complete 63 Amp 6 way TP/N main Distribution Board as Merlin Gerin or equal and approved for normal power supply, for main DB complete with integral isolator as specified</t>
  </si>
  <si>
    <t>Earthing</t>
  </si>
  <si>
    <t>Supply, install, test and commission Copper earthing mat for electrical system of 600mmx600mm dimensions constructed of 25mm x 3mm copper tape laid 1000mm deep in ground and complete with 10sq.mm earth lead cable for earthing in Masonry earth pit and with concrete removable cover marked "EARTH"</t>
  </si>
  <si>
    <t>Allow for testing and commissioning Electrical Installations under this section</t>
  </si>
  <si>
    <t>100mm Thick ground - mesh floor slabs</t>
  </si>
  <si>
    <t>Ditto under column bases</t>
  </si>
  <si>
    <t>10mm</t>
  </si>
  <si>
    <t xml:space="preserve">12 mm </t>
  </si>
  <si>
    <t>8mm</t>
  </si>
  <si>
    <t>NO</t>
  </si>
  <si>
    <t>SUBSTRUCTURES AND SITE PREPARATIONS</t>
  </si>
  <si>
    <r>
      <t xml:space="preserve">(NOTE: </t>
    </r>
    <r>
      <rPr>
        <sz val="11"/>
        <rFont val="Century Gothic"/>
        <family val="2"/>
      </rPr>
      <t>All quantities are provisional and are subject to re-measurement during works execution)</t>
    </r>
  </si>
  <si>
    <t>Clear the site of all bushes shrubs small trees and burn all arisings</t>
  </si>
  <si>
    <t>Ditto but for column bases</t>
  </si>
  <si>
    <t>Disposal &amp; Backfilling</t>
  </si>
  <si>
    <r>
      <rPr>
        <b/>
        <u/>
        <sz val="12"/>
        <rFont val="Century Gothic"/>
        <family val="2"/>
      </rPr>
      <t>Excavation and Earthwork</t>
    </r>
    <r>
      <rPr>
        <u/>
        <sz val="12"/>
        <rFont val="Century Gothic"/>
        <family val="2"/>
      </rPr>
      <t xml:space="preserve"> (including maintaining and supporting sides and keeping free from all water, mud and fallen material</t>
    </r>
  </si>
  <si>
    <t>Selected Filling</t>
  </si>
  <si>
    <t>50mm Thick murram blinding to surfaces of hardcore (Measured Separately)</t>
  </si>
  <si>
    <t>300mm Thick hardcore fillings compacted in layers not exceeding 100mm deep and well watered</t>
  </si>
  <si>
    <t>Concrete Work</t>
  </si>
  <si>
    <t>50mm thick surface blinding under strip foundations</t>
  </si>
  <si>
    <t>Insitu concrete class 20/25, vibrated and reinforced as
described, in:-</t>
  </si>
  <si>
    <t>Foundation Strip</t>
  </si>
  <si>
    <t>Column bases</t>
  </si>
  <si>
    <t>Sub-columns</t>
  </si>
  <si>
    <t>Ramps</t>
  </si>
  <si>
    <t>Steps</t>
  </si>
  <si>
    <t>Reinforcement</t>
  </si>
  <si>
    <t>High tensile steel reinforcement to B.S. 4461 in structural concrete work including cutting, bending, hoisting, fixing, tying wire and spacing blocks</t>
  </si>
  <si>
    <t>Fabric mesh reinforcement to ground floor slab</t>
  </si>
  <si>
    <t>Fabric mesh reinforcement to ramp</t>
  </si>
  <si>
    <t>Formwork</t>
  </si>
  <si>
    <t>Vertical edges of foundation strip</t>
  </si>
  <si>
    <t>Vertical edges of column bases</t>
  </si>
  <si>
    <t>Vertical sides of neck-columns</t>
  </si>
  <si>
    <t>Edges of 100mm slab</t>
  </si>
  <si>
    <t>Edges and risers of steps, 150mm high</t>
  </si>
  <si>
    <t>Edges of ramps, 150mm high</t>
  </si>
  <si>
    <t>Foundation Walling</t>
  </si>
  <si>
    <t>Natural stone  from approved quarry in walling; (minimum strength 7.5N per square mm) bedded and jointed in cement and sand (1:4) mortar, as described in;</t>
  </si>
  <si>
    <t>12 mm thick cement : sand (1:3) plaster to plinth</t>
  </si>
  <si>
    <t>Three coats of bituminous paint to plinth surfaces.</t>
  </si>
  <si>
    <t>STRUCTURAL FRAME</t>
  </si>
  <si>
    <t xml:space="preserve">Columns, size 200 x 200 mm </t>
  </si>
  <si>
    <t>Side of lintels</t>
  </si>
  <si>
    <t>Damp proof course</t>
  </si>
  <si>
    <t>Three- ply bituminous felt damp proof course bedded in cement and sand (1:4) mortar (measured net allow for 300mm laps):-</t>
  </si>
  <si>
    <t>200mm wide horizontal layer</t>
  </si>
  <si>
    <t xml:space="preserve">WALLING </t>
  </si>
  <si>
    <t>Solid concrete block walling (mix 1:3:6); bedded, load bearing 7N/mm², jointed and pointed in cement sand (1:3) mortar; reinforced with hoop iron after every alternate course.</t>
  </si>
  <si>
    <t>Coping</t>
  </si>
  <si>
    <t>150mm thick precast decorative clay vent block bedded jointed in cement and sand (1:3) mortar as per the architect details.</t>
  </si>
  <si>
    <r>
      <rPr>
        <u/>
        <sz val="11"/>
        <rFont val="Century Gothic"/>
        <family val="2"/>
      </rPr>
      <t xml:space="preserve">Note:  </t>
    </r>
    <r>
      <rPr>
        <sz val="11"/>
        <rFont val="Century Gothic"/>
      </rPr>
      <t>All doors to be supplied and fixed s per the details and schedule provided. All iron Mongery that has not been measured separately shall be priced together with the corresponding door.</t>
    </r>
  </si>
  <si>
    <t>Supply and install SUN CITY PVC flush door, MDF core with solid wood/MDF strips, finished with a white PVC film, and a thickness of 40mm. Includes all necessary hardware (locks, handles, hinges, bolts, keys) A sample of the door must be provided and approved by the site engineer prior to full-scale installation.</t>
  </si>
  <si>
    <t>Single leave door size 900 x 2200 mm high overall (Door type TD 02)</t>
  </si>
  <si>
    <t>The following in timber doors as per the details provided - Purpose made door composite with frames, locks, handles, hinges, bolts, and doorstop  [imported] heavy duty. A sample of the door must be provided and approved by the site engineer prior to full-scale installation.</t>
  </si>
  <si>
    <t>PVC Doors</t>
  </si>
  <si>
    <t>Window Sills</t>
  </si>
  <si>
    <t>UPVC Windows with external steel grills</t>
  </si>
  <si>
    <t>TOTAL FOR WINDOWS CARRIED TO BILL SUMMARY</t>
  </si>
  <si>
    <t>TOTAL FOR DOORS CARRIED TO BILL SUMMARY</t>
  </si>
  <si>
    <t>TOTAL FOR WALLING CARRIED TO BILL SUMMARY</t>
  </si>
  <si>
    <t>TOTAL FOR STRUCTURAL FRAME CARRIED TO BILL SUMMARY</t>
  </si>
  <si>
    <t>TOTAL FOR SUBSTRUCTURES AND SITE PREPARATIONS CARRIED TO BILL SUMMARY</t>
  </si>
  <si>
    <t>Ceiling Finishes</t>
  </si>
  <si>
    <t>Wall Finishes</t>
  </si>
  <si>
    <t>15mm thick cement sand (1:3) plaster for external walls &amp; 13mm thick cement sand (1:3) plaster for external walls, with steel troweled finish to:-</t>
  </si>
  <si>
    <r>
      <t xml:space="preserve">Supply and install purpose-made UPVC casement windows, each complete with 6mm thick clear laminated glass (area 0.01-0.5 m²), UPVC framing, mullions, hinges, approved brass fasteners, stays, and fixing lugs. </t>
    </r>
    <r>
      <rPr>
        <b/>
        <i/>
        <u/>
        <sz val="11"/>
        <color theme="4" tint="-0.249977111117893"/>
        <rFont val="Century Gothic"/>
        <family val="2"/>
      </rPr>
      <t>Windows feature external decorative steel grill, designed as per architect's details</t>
    </r>
    <r>
      <rPr>
        <i/>
        <u/>
        <sz val="11"/>
        <color theme="4" tint="-0.249977111117893"/>
        <rFont val="Century Gothic"/>
        <family val="2"/>
      </rPr>
      <t>. A sample of the grill and window setup must be provided and approved by the site engineer prior to full-scale installation. The price includes all materials and labor.</t>
    </r>
  </si>
  <si>
    <t>To masonary and concrete surfaces</t>
  </si>
  <si>
    <t>Supply and fix ceramic  wall tiles (Prime cost sums of US$ per sm - tenderer to add the cost of collection, delivery, grouting, adhesive, spacers and all other materials and laying to completion) as selected by the Architect: 300 x 200 x 12mm tiles to walls on prepared bed (m.s) with proprietary adhesive; jointed and pointed in matching coloured proprietary waterproof grouting: including pvc spacers, alumunium corner strips and  expansion joint as necessary: all to Architect's approval.</t>
  </si>
  <si>
    <t>Insitu cement and sand (1:3) screeded beds, with steel
troweled finish , on concrete</t>
  </si>
  <si>
    <t>32mm thick to floors to receive porcelain tiles</t>
  </si>
  <si>
    <t>Ditto: but for wet areas (300x300mm non slip tiles)</t>
  </si>
  <si>
    <t>BILL SUMMARY</t>
  </si>
  <si>
    <t>BALUSTRADING AND RAMPS RAILING</t>
  </si>
  <si>
    <t>The following to ramp</t>
  </si>
  <si>
    <t>TOTAL AMOUNT FOR MAIN BUILDING CARRIED TO THE GRAND SUMMARY</t>
  </si>
  <si>
    <t xml:space="preserve">Rainwater Fulbora roof outlet with 100Ø pipe outlet </t>
  </si>
  <si>
    <t>Ditto: but 150mm for Garden area</t>
  </si>
  <si>
    <t>SUBSTRUCTURES</t>
  </si>
  <si>
    <t>Concrete/masonary plastered walls</t>
  </si>
  <si>
    <t>Excavate foundation trenches starting from ground level not exceeding 1.5 meters deep</t>
  </si>
  <si>
    <t>Ditto: columns bases but not exceeding 1.5 meters deep</t>
  </si>
  <si>
    <t>Sub - Columns</t>
  </si>
  <si>
    <t xml:space="preserve">Grade beams </t>
  </si>
  <si>
    <t>8mm dia bars</t>
  </si>
  <si>
    <t>10mm dia bars</t>
  </si>
  <si>
    <t>12 mm dia bars</t>
  </si>
  <si>
    <t>Vertical edges of columns</t>
  </si>
  <si>
    <t>12mm dia bars</t>
  </si>
  <si>
    <t>Sides of tie beam</t>
  </si>
  <si>
    <t>400mm wide horizontal layer</t>
  </si>
  <si>
    <t>External Walling</t>
  </si>
  <si>
    <t>400 x 70mm thick precast concrete coping bedded on top of walling in cement and sand (1:3) mortar</t>
  </si>
  <si>
    <t>Supply and installation of mild steel framed gate overall size 3500x2500mm high made out of 100x100 x5mm thick SHS cold rolled steel external and intermediate frames, 100x50x4mm bracings; covered both sides with 2mm thick mild steel sheet on either side as per the architectural detail provided; 100x50x5mm thick RHS long support posts.on either sides of the gate, grouted500mm deep into mass concrete (class 20) stub columns; including grouting supports to adjacent concrete columns with approved metal lugs; Steel railing encased in concrete ground beam includingend keepers, necessary ironmongery and track plated steel bearings designed and tested for continuous duty in all environment; fully captured seal and lubricated for life. Steel members to be thoroughly cleaned and phosphatized to resistcorrosion before receiving one coat of grey rust inhibiting primer; complete with all other sliding and closing accessories including 5-lever lock, 12mm Diameter 300mm drop bolts per specification, handles and any other fittings not mentioned but necessary for the functioning of the gate. (refer to architectural details)</t>
  </si>
  <si>
    <t>Wall finishes</t>
  </si>
  <si>
    <t>Excavate in soft material for foundation trenches not exceeding 1.5m deep starting from stripped level</t>
  </si>
  <si>
    <t>Item</t>
  </si>
  <si>
    <t>Prepare and apply two undercoats white emulsion paint and two finishing coats of first quality soft white silk emulsion paint as;-</t>
  </si>
  <si>
    <r>
      <t xml:space="preserve">To plastered wall surfaces </t>
    </r>
    <r>
      <rPr>
        <b/>
        <sz val="11"/>
        <rFont val="Century Gothic"/>
        <family val="2"/>
      </rPr>
      <t>EXTERNALNS</t>
    </r>
  </si>
  <si>
    <r>
      <t xml:space="preserve">To plastered wall surfaces </t>
    </r>
    <r>
      <rPr>
        <b/>
        <sz val="11"/>
        <rFont val="Century Gothic"/>
        <family val="2"/>
      </rPr>
      <t>INTERNALS</t>
    </r>
  </si>
  <si>
    <t>Concrete works</t>
  </si>
  <si>
    <t>Finishes</t>
  </si>
  <si>
    <t>Lintel beams</t>
  </si>
  <si>
    <t>Roof and timber structure</t>
  </si>
  <si>
    <t>Supply and Installation of Roofing System. Roof type is shed
Roofing with 28 gauge corrugated iron sheets on a shed roof structure supported by timber roof trusses. Timber trusses are spaced at 1200 cm center to center. All trusses are securely anchored with 6 mm diameter bars, cast into the concrete roof beam. The comprehensive timber framework includes:
- Tie Beams: 2.5 cm x 20 cm
- Rafters: 4 cm x 8 cm
- Purlins: 4 cm x 8cm
- King Posts: 8 cm x 8 cm
- Bracing: 4 cm x 8 cm
Includes all necessary hardware and fastenings for a complete installation.</t>
  </si>
  <si>
    <t>Facia board</t>
  </si>
  <si>
    <t>200x25mm Thick One-side wrot fascia and barge board</t>
  </si>
  <si>
    <t>Tenderers must allow in their rates for all the brackets, adaptors, couplings, connectors, joints etc. as required in the running lengths of
pipework and also where necessary, for pipe fixing clips, holder bats plugged and screwed</t>
  </si>
  <si>
    <r>
      <rPr>
        <b/>
        <sz val="11"/>
        <rFont val="Century Gothic"/>
        <family val="2"/>
      </rPr>
      <t>Note:</t>
    </r>
    <r>
      <rPr>
        <sz val="11"/>
        <rFont val="Century Gothic"/>
        <family val="2"/>
      </rPr>
      <t xml:space="preserve"> Contractor to provide all samples for approval before incorporation into the final works</t>
    </r>
  </si>
  <si>
    <t>Excavations and Earthwork</t>
  </si>
  <si>
    <t xml:space="preserve">Site clearance of top unwanted material to the depth of 25 cm </t>
  </si>
  <si>
    <t>Excavate in soft material for septic tank 1.5-3.0 deep starting from ground level</t>
  </si>
  <si>
    <t>Load, wheel and cartaway surplus excavated material away from site</t>
  </si>
  <si>
    <t xml:space="preserve">Return, fill and ram selected excavated material around the walling. </t>
  </si>
  <si>
    <t>Cover slab (150mm thick)</t>
  </si>
  <si>
    <t>Columns (400x400mm)</t>
  </si>
  <si>
    <t>Grade beams on top of the constructed wall</t>
  </si>
  <si>
    <t>12 mm ditto for coloums, and tie beam</t>
  </si>
  <si>
    <t>Edges of slabs exceeding 150</t>
  </si>
  <si>
    <t>Edges of columns</t>
  </si>
  <si>
    <t>15 mm cement and sand (1:3) render, finished with woodfloat to:-</t>
  </si>
  <si>
    <t>Exterior side</t>
  </si>
  <si>
    <t>Slab screeding</t>
  </si>
  <si>
    <t>Covers &amp; Manholes</t>
  </si>
  <si>
    <t>TOTAL AMOUNT FOR BOUNDARY WALL CARRIED TO THE GRAND SUMMARY</t>
  </si>
  <si>
    <t>TOTAL AMOUNT FOR SEPTIC TANK CARRIED TO THE GRAND SUMMARY</t>
  </si>
  <si>
    <t>Allow provisional sums for constructing of complete manholes. Covers, and ventilation pipe as per instructions of site engineer</t>
  </si>
  <si>
    <r>
      <rPr>
        <b/>
        <sz val="11"/>
        <rFont val="Century Gothic"/>
        <family val="2"/>
      </rPr>
      <t>225x225x38mm*18Watt</t>
    </r>
    <r>
      <rPr>
        <sz val="11"/>
        <rFont val="Century Gothic"/>
        <family val="2"/>
      </rPr>
      <t xml:space="preserve"> Surface Mounted LED light, Aluminum 3000K Warm White, Surface Mounted Led Ceiling Light Fittings, vandal roof, to IP44</t>
    </r>
  </si>
  <si>
    <t>30W LED Bulkhead light ROUND shape, heavy duty Polycarbonate Body, AC 220-240V, IP65, 2400LM, With high quality built in IC driver</t>
  </si>
  <si>
    <t>1 gang 1 way</t>
  </si>
  <si>
    <t>2 gang 1 way</t>
  </si>
  <si>
    <t>3 gang 1 way</t>
  </si>
  <si>
    <t>Supply, install and connect complete 3x2.5 sq. mm colour-coded SC cables to socket power points drawn in ring and within Concealed /surface 25mm HG PVC conduits, complete with draw boxes, switch boxes and other necessary accessories.</t>
  </si>
  <si>
    <t>Supply, install and connect complete 3x1.5 sq. mm colour-coded SC cables to lighting points drawn in Concealed /surface 20mm HG PVC conduits, complete with draw boxes, switch boxes and other necessary as per design</t>
  </si>
  <si>
    <t>Supply, install, connect-up meterboard to house three phase utility meter and cut-out fuses. The board to be spray painted and powder coated with glass window for meter reading. The board to be complete with 63A MCCB as per drawing</t>
  </si>
  <si>
    <t>TOTAL FOR ELECTRICAL SERVICES CARRIED TO BILL SUMMARY</t>
  </si>
  <si>
    <t>TOTAL AMOUNT FOR ELECTRICAL SERVICES CARRIED TO THE GRAND SUMMARY</t>
  </si>
  <si>
    <t>Gardening</t>
  </si>
  <si>
    <t>Interlock pavement</t>
  </si>
  <si>
    <t>Supply and Application of Farmyard Manure</t>
  </si>
  <si>
    <t>Supply approved well rotted farmyard manure to enrich the top 200mm of soil, spread and mix thoroughly with the provided red/loam soil (ratio 1:4), covering all areas to be landscaped.</t>
  </si>
  <si>
    <t>Planting of small ground covers</t>
  </si>
  <si>
    <t>Excavation of circular pits, average 300mm diameter, commencing at existing ground  level but not exceeding 0.40 meters depth, average 300mm deep.  Back-filling excavated planting pits with approved imported loam. Supplying, planting, weeding, watering and tending the ground-covers till fully established</t>
  </si>
  <si>
    <t>TOTAL AMOUNT FOR LANDSCAPING WORKS CARRIED TO THE GRAND SUMMARY</t>
  </si>
  <si>
    <t xml:space="preserve">Water reticulation system for the distribution of water from a central location to the multiple points of consumption, including water Connection  and metering </t>
  </si>
  <si>
    <t>TOTAL CARRIED FORWARD TO FORM OF TENDER.</t>
  </si>
  <si>
    <t>LS</t>
  </si>
  <si>
    <t>RADIO KISMAYO FM- JUBALAND</t>
  </si>
  <si>
    <t>Mortar frame</t>
  </si>
  <si>
    <t>Vent Blocks</t>
  </si>
  <si>
    <t>Louvred size, 9500 x 400 mm high</t>
  </si>
  <si>
    <t>SQM</t>
  </si>
  <si>
    <t>Aluminum Framed Curtain Wall</t>
  </si>
  <si>
    <t>Full-height aluminum frame with transparent tempered glass panels; single-leaf door, 900 mm clear width; 6 mm tempered safety glazing; powder-coated finish (color as specified). Sample should be provided and approved by the IOM engineer.                                             Installation shall be carried out in accordance with manufacturer’s instructions and best industry practices, ensuring proper alignment, sealing, and weatherproofing. All joints to be tight and uniform, with no visible gaps.</t>
  </si>
  <si>
    <t>Supply, fabricate, and install full-height aluminum framed curtain wall system</t>
  </si>
  <si>
    <t>Provide and apply 70 mm thick cement-sand render to the front walls, as specified in the approved drawings</t>
  </si>
  <si>
    <t>400mm x 70 mm precast / insutu concrete cast window sill pointed in cement and sand (1:3) mortar</t>
  </si>
  <si>
    <t>Aluminum Door with Two Sidelights</t>
  </si>
  <si>
    <t>Supply and install purpose-made aluminum composite door with two fixed sidelights, including aluminum frame, heavy-duty imported locks, handles, hinges, bolts, and doorstop; sidelights fitted with 6 mm clear tempered safety glass; powder-coated finish in color specified by the Engineer; complete with all accessories, fixings, and hardware for full installation. A full-size sample, including sidelights, shall be provided and approved by the Site Engineer prior to full-scale installation.</t>
  </si>
  <si>
    <t>Single door with slidelights size 2000x2200mm height (Main entrance)</t>
  </si>
  <si>
    <t>Window size 1600 x 1200 mm high (W01)</t>
  </si>
  <si>
    <t>Window size 800 x 600 mm high (W04 - Toilets)</t>
  </si>
  <si>
    <t>Window size 600 x 1500 mm high (W03)</t>
  </si>
  <si>
    <t>To wall surface for toilets up to the ceiling height</t>
  </si>
  <si>
    <t>100mm Diameter preformed half round uPvC rain water gutter fixed to fascia with and including uPvC flat brackets at 1000 mm (maximum) centers; outlets as necessary and closed ends.</t>
  </si>
  <si>
    <t>Supply and install 900 mm high powder-coated aluminum handrail with 50 mm top rail, 50 x 50 mm posts at max. 1200 mm centers, and 10 mm clear tempered glass panels. Securely fix to ramp slab with stainless steel base plates and bolts as per architectural details. Include all accessories; sample to be approved by Site Engineer.</t>
  </si>
  <si>
    <t>2mm thick decorative ceiling pre-painted boardsecret nailed to timber brandering (m/s), nails punched and puttied; set to pattern to ceilings. Sample should be provided and approved by IOM engineer</t>
  </si>
  <si>
    <t>Supply and install acoustic soundproof wall panels for broadcast booth, comprising 50 mm thick high-density (≥80 kg/m³) insulation core with perforated MDF or acoustic fabric finish, NRC ≥ 0.85, mounted on concealed galvanized steel or timber framing with resilient channels and 25–50 mm air gap; all joints sealed with acoustic sealant; finish and color as per Engineer’s instructions. Include all accessories, trims, and fixings for complete installation.Supply and install acoustic soundproof wall panels for broadcast booth, comprising 50 mm thick high-density (≥80 kg/m³) insulation core with perforated MDF or acoustic fabric finish, NRC ≥ 0.85, mounted on concealed galvanized steel or timber framing with resilient channels and 25–50 mm air gap; all joints sealed with acoustic sealant; finish and color as per Engineer’s instructions. Include all accessories, trims, and fixings for complete installation.</t>
  </si>
  <si>
    <t>Acoustic Soundproof Wall Panels (Broadcast Booth)</t>
  </si>
  <si>
    <t>Tie beams over the wall</t>
  </si>
  <si>
    <t>Supply and spread 50mm thick sand blinding, leveling and compacting it with water to prepare the surface for paving. Lay heavy-duty, 80mm thick precast concrete interlocking pavers of approved quality, as directed by the IOM engineer</t>
  </si>
  <si>
    <t>Supply, delivery, and installation of a complete wall-mounted split-type air conditioning system with 12,000 BTU/hr (1 Ton) capacity, including all required materials, accessories, labor, and commissioning.</t>
  </si>
  <si>
    <t>ELECTRICAL SERVICES</t>
  </si>
  <si>
    <r>
      <rPr>
        <b/>
        <sz val="11"/>
        <rFont val="Century Gothic"/>
        <family val="2"/>
      </rPr>
      <t>Tower Base Foundation –</t>
    </r>
    <r>
      <rPr>
        <sz val="11"/>
        <rFont val="Century Gothic"/>
        <family val="2"/>
      </rPr>
      <t xml:space="preserve"> Complete – Construct the reinforced-concrete foundations for a 3-leg self-supporting tower as per the issued drawings (triangular plan). Works include site set-out, excavation, blinding, three RC pedestals/footings, strap beams between pedestals, anchor-bolt cages, earthing, backfilling/compaction, base plate seating and non-shrink grout, embedded sleeves for feeder cables, curing, protection, QA/QC, and all incidentals. Technical Specification: Establish triangular base grid (primary dimension ≈ 10,500 mm with leg centers linked by ≈ 7,450 mm strap beams – see “Base Width of Tower Plan”), provide as-built coordinates; excavate to required founding level; place 150 mm compacted hardcore (if required) and 50 mm C15 blinding concrete; construct each pedestal 1000 × 1000 mm (Section Y–Y) with ≈ 1500 mm height to base plate, concrete C25/30 minimum, cover: footing 50 mm/pedestal 40 mm; reinforcement as per bar schedule; construct RC strap beams 1000 mm wide × 500 mm deep (Section Z–Z) with C25/30 concrete and 40 mm cover; supply and fit anchor-bolt cages and templates, bolt grade 8.8 or better, install per “Base Plate / Anchor Bolt” detail; level base plates on steel shims/sole plates, grout 25–50 mm gap with non-shrink grout after tower plumbed; provide earth electrodes and earth bus connection at each pedestal, exothermic/welded or clamp connections, bond base plate/anchor bolts/tower legs, earth resistance ≤ 5 Ω; provide PVC/HDPE sleeves through pedestal/strap beam for RF feeder &amp; control cables; backfill with selected material in ≤200 mm layers compacted to ≥95% MDD; finish ground graded away from pedestals; include all formwork, rebar supply/fabrication, cutting, bending, lapping, tying, chairs/spacers; cure concrete for minimum 7 days (wet or curing compound); conduct cube tests, rebar/embed inspections, and survey as-builts; provide ITPs and records.</t>
    </r>
  </si>
  <si>
    <r>
      <rPr>
        <b/>
        <sz val="11"/>
        <rFont val="Century Gothic"/>
        <family val="2"/>
      </rPr>
      <t xml:space="preserve">Audio Cabling &amp; Networking </t>
    </r>
    <r>
      <rPr>
        <sz val="11"/>
        <rFont val="Century Gothic"/>
        <family val="2"/>
      </rPr>
      <t>– Supply and installation of balanced audio cables (XLR, TRS, RCA), patch panels, CAT6 network cables for automation systems; routing, termination, labeling, and shielding to prevent interference.</t>
    </r>
  </si>
  <si>
    <r>
      <rPr>
        <b/>
        <sz val="11"/>
        <rFont val="Century Gothic"/>
        <family val="2"/>
      </rPr>
      <t>Antenna and Lightning Protection Installation</t>
    </r>
    <r>
      <rPr>
        <sz val="11"/>
        <rFont val="Century Gothic"/>
        <family val="2"/>
      </rPr>
      <t xml:space="preserve"> – Mounting of FM broadcast antenna on tower top with correct orientation and secure fittings; connection to feeder cables; weatherproofing; installation of lightning rod and grounding in accordance with drawings.</t>
    </r>
  </si>
  <si>
    <r>
      <rPr>
        <b/>
        <sz val="11"/>
        <rFont val="Century Gothic"/>
        <family val="2"/>
      </rPr>
      <t>Erection and Installation of FM Transmission Tower</t>
    </r>
    <r>
      <rPr>
        <sz val="11"/>
        <rFont val="Century Gothic"/>
        <family val="2"/>
      </rPr>
      <t xml:space="preserve"> – Supply of all necessary tools and equipment for assembly; erection of steel tower in 10 panels as per technical drawings (member sizes ranging from 89.9×5 mm CHS to 168.3×6.3 mm CHS, with specified diagonal and horizontal bracings); installation of 12 mm gusset plates and secure bolting to base plates with anchor bolts; vertical alignment checks; anti-corrosion treatment; and safety compliance.</t>
    </r>
  </si>
  <si>
    <r>
      <rPr>
        <b/>
        <sz val="11"/>
        <rFont val="Century Gothic"/>
        <family val="2"/>
      </rPr>
      <t>Power Supply &amp; Backup Integration</t>
    </r>
    <r>
      <rPr>
        <sz val="11"/>
        <rFont val="Century Gothic"/>
        <family val="2"/>
      </rPr>
      <t xml:space="preserve"> – Installation of power distribution units, UPS (if provided), surge protection devices; connection of all equipment to regulated supply; verification of grounding continuity.</t>
    </r>
  </si>
  <si>
    <r>
      <rPr>
        <b/>
        <sz val="11"/>
        <rFont val="Century Gothic"/>
        <family val="2"/>
      </rPr>
      <t>Testing, Tuning, and Commissioning</t>
    </r>
    <r>
      <rPr>
        <sz val="11"/>
        <rFont val="Century Gothic"/>
        <family val="2"/>
      </rPr>
      <t xml:space="preserve"> – Transmitter frequency tuning, SWR testing, signal strength measurement; full system broadcast test; staff training; submission of operation manuals and as-built diagrams.</t>
    </r>
  </si>
  <si>
    <r>
      <rPr>
        <b/>
        <sz val="11"/>
        <rFont val="Century Gothic"/>
        <family val="2"/>
      </rPr>
      <t>Provisional Sum for Mechanical and Plumbing Installations</t>
    </r>
    <r>
      <rPr>
        <sz val="11"/>
        <rFont val="Century Gothic"/>
        <family val="2"/>
      </rPr>
      <t>; Includes the supply, delivery, and installation of sanitary fittings, wash hand basins, sanitary accessories, and comprehensive water distribution and soil/waste drainage systems as specified. All necessary supports, brackets, screws, mastic, silicon, grouting, and connections to water supply, waste/soil drainage, and electrical power are to be the responsibility of the contractor. Specific items include but are not limited to: stainless steel and ceramic WCs, pedestal and tap wash hand basins, toilet roll holders, bib taps, hand showers, PPR piping, gate valves, and UPVC pipe work for drainage. Full specifications and required quantities as per  detailed in the design descriptions and instruction of the site engineer.</t>
    </r>
  </si>
  <si>
    <r>
      <t xml:space="preserve">Supply and Install 2,000Ltrs </t>
    </r>
    <r>
      <rPr>
        <b/>
        <sz val="11"/>
        <rFont val="Century Gothic"/>
        <family val="2"/>
      </rPr>
      <t>(2 pcs)</t>
    </r>
    <r>
      <rPr>
        <sz val="11"/>
        <rFont val="Century Gothic"/>
        <family val="2"/>
      </rPr>
      <t xml:space="preserve"> Polyethylene Water Storage Tnks as KENTANK or equal and aprroved..The tank shall be complete with inlet and outlet connections and a medium pressure valve /Ball Valve        </t>
    </r>
  </si>
  <si>
    <t>Lot</t>
  </si>
  <si>
    <t>TOTAL AMOUNT FOR EXTERNAL WORKS CARRIED TO THE GRAND SUMMARY</t>
  </si>
  <si>
    <r>
      <rPr>
        <b/>
        <sz val="11"/>
        <rFont val="Century Gothic"/>
        <family val="2"/>
      </rPr>
      <t>Installation of Studio Equipment</t>
    </r>
    <r>
      <rPr>
        <sz val="11"/>
        <rFont val="Century Gothic"/>
        <family val="2"/>
      </rPr>
      <t xml:space="preserve"> – Unpacking, assembling, and securing digital audio mixers, broadcast processors, monitors, microphones, mic arms, stands, playback systems, studio furniture, and racks; connecting all equipment as per wiring diagrams; integrating playback &amp; scheduling system; installation of CD/DVD players, headphones, and auxiliary devices.</t>
    </r>
  </si>
  <si>
    <t>WATER AND MECHANICAL WORKS</t>
  </si>
  <si>
    <t>INSTALLATION AND SETUP OF FM TRANSMISSION AND TOWER SYSTEM</t>
  </si>
  <si>
    <t>SECTION NO. 4: LANDSCAPING</t>
  </si>
  <si>
    <t>SECTION NO. 5: ELECTRICAL  INSTALLATION</t>
  </si>
  <si>
    <r>
      <t xml:space="preserve">SECTION NO. 2: BOUNDARY WALL AND GATES </t>
    </r>
    <r>
      <rPr>
        <sz val="11"/>
        <rFont val="Century Gothic"/>
        <family val="2"/>
      </rPr>
      <t>(Length =84.4m, Height = 2.5m)</t>
    </r>
  </si>
  <si>
    <t>GATES</t>
  </si>
  <si>
    <r>
      <t xml:space="preserve">SECTION NO. 6: </t>
    </r>
    <r>
      <rPr>
        <b/>
        <sz val="11"/>
        <rFont val="Century Gothic"/>
        <family val="2"/>
      </rPr>
      <t>EXTERNAL AND TOWER SETUP WORKS</t>
    </r>
  </si>
  <si>
    <r>
      <t xml:space="preserve">Preparation of surfaces including cleaning, intial curing, and  three coats  of priming followed by application of two coats of high-quality, climate-appropriate exterior paint, Inclusive of labor, materials, tools, and equipment.                                                                                                          </t>
    </r>
    <r>
      <rPr>
        <b/>
        <sz val="11"/>
        <color theme="4" tint="-0.249977111117893"/>
        <rFont val="Century Gothic"/>
        <family val="2"/>
      </rPr>
      <t>Paint Type:</t>
    </r>
    <r>
      <rPr>
        <sz val="11"/>
        <color theme="4" tint="-0.249977111117893"/>
        <rFont val="Century Gothic"/>
        <family val="2"/>
      </rPr>
      <t xml:space="preserve"> Exterior-grade, UV and weather-resistant paint.(known as Jay in somali language)
</t>
    </r>
    <r>
      <rPr>
        <b/>
        <sz val="11"/>
        <color theme="4" tint="-0.249977111117893"/>
        <rFont val="Century Gothic"/>
        <family val="2"/>
      </rPr>
      <t>Color:</t>
    </r>
    <r>
      <rPr>
        <sz val="11"/>
        <color theme="4" tint="-0.249977111117893"/>
        <rFont val="Century Gothic"/>
        <family val="2"/>
      </rPr>
      <t xml:space="preserve"> Sample should be provided and approved by the IOM </t>
    </r>
    <r>
      <rPr>
        <b/>
        <sz val="11"/>
        <color theme="4" tint="-0.249977111117893"/>
        <rFont val="Century Gothic"/>
        <family val="2"/>
      </rPr>
      <t>engineer
Coats:</t>
    </r>
    <r>
      <rPr>
        <sz val="11"/>
        <color theme="4" tint="-0.249977111117893"/>
        <rFont val="Century Gothic"/>
        <family val="2"/>
      </rPr>
      <t xml:space="preserve"> Two coats for optimal coverage and protection.</t>
    </r>
  </si>
  <si>
    <t>TOTAL AMOUNT FOR FM TRANSIMITION AND TOWER SETUP CARRIED TO THE GRAND SUMMARY</t>
  </si>
  <si>
    <t>a)</t>
  </si>
  <si>
    <t>f)</t>
  </si>
  <si>
    <t>b)</t>
  </si>
  <si>
    <t>e)</t>
  </si>
  <si>
    <t>c)</t>
  </si>
  <si>
    <t>d)</t>
  </si>
  <si>
    <t>h)</t>
  </si>
  <si>
    <t>g)</t>
  </si>
  <si>
    <t>Ditto: parapet wall</t>
  </si>
  <si>
    <t>Single leaf door size 800x2100mm high ( Toilets)</t>
  </si>
  <si>
    <r>
      <t>Supply and fix typical Satin aluminum signage, size 500 x 100mm comprising of 40mm high lettering, fixed on to doors, indicating the purpose of each respective room as per details provided.(Signage should be fixed on the lintel above doors)(</t>
    </r>
    <r>
      <rPr>
        <b/>
        <sz val="11"/>
        <rFont val="Century Gothic"/>
        <family val="2"/>
      </rPr>
      <t>Installation should be instructed and guided by the site engineer)</t>
    </r>
  </si>
  <si>
    <r>
      <t xml:space="preserve">Preparation of surfaces including cleaning, intial curing, and  three coats  of priming followed by application of two coats of high-quality, climate-appropriate exterior paint, Inclusive of labor, materials, tools, and equipment. </t>
    </r>
    <r>
      <rPr>
        <i/>
        <sz val="11"/>
        <color theme="4" tint="-0.249977111117893"/>
        <rFont val="Century Gothic"/>
        <family val="2"/>
      </rPr>
      <t xml:space="preserve">                                                             </t>
    </r>
    <r>
      <rPr>
        <i/>
        <u/>
        <sz val="11"/>
        <color theme="4" tint="-0.249977111117893"/>
        <rFont val="Century Gothic"/>
        <family val="2"/>
      </rPr>
      <t xml:space="preserve">                                             </t>
    </r>
    <r>
      <rPr>
        <b/>
        <sz val="11"/>
        <color theme="4" tint="-0.249977111117893"/>
        <rFont val="Century Gothic"/>
        <family val="2"/>
      </rPr>
      <t xml:space="preserve">Paint Type: </t>
    </r>
    <r>
      <rPr>
        <sz val="11"/>
        <color theme="4" tint="-0.249977111117893"/>
        <rFont val="Century Gothic"/>
        <family val="2"/>
      </rPr>
      <t>Exterior-grade, UV and weather-resistant paint.(</t>
    </r>
    <r>
      <rPr>
        <b/>
        <sz val="11"/>
        <rFont val="Century Gothic"/>
        <family val="2"/>
      </rPr>
      <t>known as JAY in somali language)</t>
    </r>
    <r>
      <rPr>
        <sz val="11"/>
        <color theme="4" tint="-0.249977111117893"/>
        <rFont val="Century Gothic"/>
        <family val="2"/>
      </rPr>
      <t xml:space="preserve">
</t>
    </r>
    <r>
      <rPr>
        <b/>
        <sz val="11"/>
        <color theme="4" tint="-0.249977111117893"/>
        <rFont val="Century Gothic"/>
        <family val="2"/>
      </rPr>
      <t>Color:</t>
    </r>
    <r>
      <rPr>
        <sz val="11"/>
        <color theme="4" tint="-0.249977111117893"/>
        <rFont val="Century Gothic"/>
        <family val="2"/>
      </rPr>
      <t xml:space="preserve"> Sample should be provided and approved by the IOM engineer
</t>
    </r>
    <r>
      <rPr>
        <b/>
        <sz val="11"/>
        <color theme="4" tint="-0.249977111117893"/>
        <rFont val="Century Gothic"/>
        <family val="2"/>
      </rPr>
      <t>Coats:</t>
    </r>
    <r>
      <rPr>
        <sz val="11"/>
        <color theme="4" tint="-0.249977111117893"/>
        <rFont val="Century Gothic"/>
        <family val="2"/>
      </rPr>
      <t xml:space="preserve"> Two coats for optimal coverage and protection.</t>
    </r>
  </si>
  <si>
    <t>PROPOSED CONSTRUCTION OF FM RADIO KISMAYO</t>
  </si>
  <si>
    <t xml:space="preserve">SECTION NO. 3: SEPTIC TANK </t>
  </si>
  <si>
    <t>Amount (US$)</t>
  </si>
  <si>
    <t>Airconditioner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</si>
</sst>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5" formatCode="&quot;$&quot;#,##0_);\(&quot;$&quot;#,##0\)"/>
    <numFmt numFmtId="44" formatCode="_(&quot;$&quot;* #,##0.00_);_(&quot;$&quot;* \(#,##0.00\);_(&quot;$&quot;* &quot;-&quot;??_);_(@_)"/>
    <numFmt numFmtId="43" formatCode="_(* #,##0.00_);_(* \(#,##0.00\);_(* &quot;-&quot;??_);_(@_)"/>
    <numFmt numFmtId="164" formatCode="_-* #,##0.00_-;\-* #,##0.00_-;_-* &quot;-&quot;??_-;_-@_-"/>
    <numFmt numFmtId="165" formatCode="m/d;@"/>
    <numFmt numFmtId="166" formatCode="_(* #,##0.00_);_(* \(#,##0.00\);_(* \-??_);_(@_)"/>
    <numFmt numFmtId="167" formatCode="&quot;$&quot;#,##0.00"/>
  </numFmts>
  <fonts count="84" x14ac:knownFonts="1">
    <font>
      <sz val="11"/>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indexed="8"/>
      <name val="Calibri"/>
      <family val="2"/>
    </font>
    <font>
      <sz val="11"/>
      <color theme="1"/>
      <name val="Calibri"/>
      <family val="2"/>
      <scheme val="minor"/>
    </font>
    <font>
      <sz val="10"/>
      <color theme="1"/>
      <name val="Century Gothic"/>
      <family val="2"/>
    </font>
    <font>
      <b/>
      <sz val="10"/>
      <color theme="1"/>
      <name val="Century Gothic"/>
      <family val="2"/>
    </font>
    <font>
      <b/>
      <u/>
      <sz val="10"/>
      <color theme="1"/>
      <name val="Century Gothic"/>
      <family val="2"/>
    </font>
    <font>
      <b/>
      <sz val="25"/>
      <color theme="4"/>
      <name val="Century Gothic"/>
      <family val="2"/>
    </font>
    <font>
      <b/>
      <sz val="8"/>
      <color theme="1"/>
      <name val="Century Gothic"/>
      <family val="2"/>
    </font>
    <font>
      <b/>
      <sz val="30"/>
      <color theme="4"/>
      <name val="Century Gothic"/>
      <family val="2"/>
    </font>
    <font>
      <sz val="10"/>
      <name val="Arial"/>
      <family val="2"/>
    </font>
    <font>
      <sz val="9"/>
      <name val="Century Gothic"/>
      <family val="2"/>
    </font>
    <font>
      <b/>
      <u/>
      <sz val="9"/>
      <name val="Century Gothic"/>
      <family val="2"/>
    </font>
    <font>
      <b/>
      <sz val="9"/>
      <name val="Century Gothic"/>
      <family val="2"/>
    </font>
    <font>
      <b/>
      <sz val="8"/>
      <name val="Century Gothic"/>
      <family val="2"/>
    </font>
    <font>
      <sz val="9"/>
      <color rgb="FF000000"/>
      <name val="Century Gothic"/>
      <family val="2"/>
    </font>
    <font>
      <u/>
      <sz val="9"/>
      <color rgb="FF0070C0"/>
      <name val="Century Gothic"/>
      <family val="2"/>
    </font>
    <font>
      <sz val="8"/>
      <color theme="1"/>
      <name val="Century Gothic"/>
      <family val="2"/>
    </font>
    <font>
      <sz val="8"/>
      <name val="Calibri"/>
      <family val="2"/>
    </font>
    <font>
      <b/>
      <sz val="11"/>
      <name val="Century Gothic"/>
      <family val="2"/>
    </font>
    <font>
      <sz val="11"/>
      <name val="Century Gothic"/>
      <family val="2"/>
    </font>
    <font>
      <b/>
      <u/>
      <sz val="11"/>
      <name val="Century Gothic"/>
      <family val="2"/>
    </font>
    <font>
      <i/>
      <u/>
      <sz val="11"/>
      <name val="Century Gothic"/>
      <family val="2"/>
    </font>
    <font>
      <u/>
      <sz val="11"/>
      <name val="Century Gothic"/>
      <family val="2"/>
    </font>
    <font>
      <b/>
      <i/>
      <sz val="11"/>
      <name val="Century Gothic"/>
      <family val="2"/>
    </font>
    <font>
      <sz val="11"/>
      <color rgb="FFFF0000"/>
      <name val="Century Gothic"/>
      <family val="2"/>
    </font>
    <font>
      <sz val="11"/>
      <name val="Century Gothic"/>
      <family val="2"/>
    </font>
    <font>
      <sz val="10"/>
      <name val="Century Gothic"/>
      <family val="2"/>
    </font>
    <font>
      <b/>
      <sz val="10"/>
      <name val="Century Gothic"/>
      <family val="2"/>
    </font>
    <font>
      <sz val="11"/>
      <name val="Century Gothic"/>
    </font>
    <font>
      <u/>
      <sz val="12"/>
      <name val="Century Gothic"/>
      <family val="2"/>
    </font>
    <font>
      <b/>
      <u/>
      <sz val="12"/>
      <name val="Century Gothic"/>
      <family val="2"/>
    </font>
    <font>
      <b/>
      <sz val="12"/>
      <name val="Century Gothic"/>
      <family val="2"/>
    </font>
    <font>
      <i/>
      <u/>
      <sz val="11"/>
      <color theme="4" tint="-0.249977111117893"/>
      <name val="Century Gothic"/>
      <family val="2"/>
    </font>
    <font>
      <b/>
      <i/>
      <u/>
      <sz val="11"/>
      <color theme="4" tint="-0.249977111117893"/>
      <name val="Century Gothic"/>
      <family val="2"/>
    </font>
    <font>
      <i/>
      <sz val="11"/>
      <color theme="4" tint="-0.249977111117893"/>
      <name val="Century Gothic"/>
      <family val="2"/>
    </font>
    <font>
      <sz val="11"/>
      <color theme="4" tint="-0.249977111117893"/>
      <name val="Century Gothic"/>
      <family val="2"/>
    </font>
    <font>
      <b/>
      <sz val="11"/>
      <color theme="4" tint="-0.249977111117893"/>
      <name val="Century Gothic"/>
      <family val="2"/>
    </font>
    <font>
      <b/>
      <sz val="14"/>
      <name val="Century Gothic"/>
      <family val="2"/>
    </font>
    <font>
      <b/>
      <sz val="14"/>
      <color theme="1"/>
      <name val="Century Gothic"/>
      <family val="2"/>
    </font>
    <font>
      <b/>
      <u/>
      <sz val="10"/>
      <name val="Century Gothic"/>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7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top/>
      <bottom/>
      <diagonal/>
    </border>
    <border>
      <left/>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ck">
        <color auto="1"/>
      </left>
      <right/>
      <top/>
      <bottom/>
      <diagonal/>
    </border>
    <border>
      <left/>
      <right style="thick">
        <color auto="1"/>
      </right>
      <top/>
      <bottom/>
      <diagonal/>
    </border>
    <border>
      <left style="thin">
        <color auto="1"/>
      </left>
      <right/>
      <top/>
      <bottom style="medium">
        <color auto="1"/>
      </bottom>
      <diagonal/>
    </border>
    <border>
      <left/>
      <right/>
      <top/>
      <bottom style="medium">
        <color auto="1"/>
      </bottom>
      <diagonal/>
    </border>
    <border>
      <left/>
      <right style="thick">
        <color auto="1"/>
      </right>
      <top/>
      <bottom style="medium">
        <color auto="1"/>
      </bottom>
      <diagonal/>
    </border>
    <border>
      <left style="thick">
        <color auto="1"/>
      </left>
      <right style="thin">
        <color auto="1"/>
      </right>
      <top/>
      <bottom/>
      <diagonal/>
    </border>
    <border>
      <left style="hair">
        <color theme="0" tint="-0.24994659260841701"/>
      </left>
      <right style="hair">
        <color theme="0" tint="-0.24994659260841701"/>
      </right>
      <top style="hair">
        <color theme="0" tint="-0.24994659260841701"/>
      </top>
      <bottom style="hair">
        <color theme="0" tint="-0.24994659260841701"/>
      </bottom>
      <diagonal/>
    </border>
    <border>
      <left style="medium">
        <color indexed="64"/>
      </left>
      <right style="medium">
        <color indexed="64"/>
      </right>
      <top style="medium">
        <color indexed="64"/>
      </top>
      <bottom style="medium">
        <color indexed="64"/>
      </bottom>
      <diagonal/>
    </border>
    <border>
      <left style="thin">
        <color indexed="64"/>
      </left>
      <right style="thin">
        <color auto="1"/>
      </right>
      <top style="thin">
        <color indexed="64"/>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theme="0" tint="-0.24994659260841701"/>
      </left>
      <right style="hair">
        <color theme="0" tint="-0.24994659260841701"/>
      </right>
      <top style="hair">
        <color theme="0" tint="-0.24994659260841701"/>
      </top>
      <bottom/>
      <diagonal/>
    </border>
    <border>
      <left style="hair">
        <color theme="0" tint="-0.24994659260841701"/>
      </left>
      <right style="hair">
        <color theme="0" tint="-0.24994659260841701"/>
      </right>
      <top/>
      <bottom style="hair">
        <color theme="0" tint="-0.24994659260841701"/>
      </bottom>
      <diagonal/>
    </border>
    <border>
      <left style="thin">
        <color indexed="64"/>
      </left>
      <right style="hair">
        <color theme="0" tint="-0.24994659260841701"/>
      </right>
      <top style="thin">
        <color indexed="64"/>
      </top>
      <bottom style="thin">
        <color indexed="64"/>
      </bottom>
      <diagonal/>
    </border>
    <border>
      <left style="hair">
        <color theme="0" tint="-0.24994659260841701"/>
      </left>
      <right style="hair">
        <color theme="0" tint="-0.24994659260841701"/>
      </right>
      <top style="thin">
        <color indexed="64"/>
      </top>
      <bottom style="thin">
        <color indexed="64"/>
      </bottom>
      <diagonal/>
    </border>
    <border>
      <left style="hair">
        <color theme="0" tint="-0.24994659260841701"/>
      </left>
      <right/>
      <top style="thin">
        <color indexed="64"/>
      </top>
      <bottom style="thin">
        <color indexed="64"/>
      </bottom>
      <diagonal/>
    </border>
    <border>
      <left/>
      <right style="hair">
        <color theme="0" tint="-0.24994659260841701"/>
      </right>
      <top style="hair">
        <color theme="0" tint="-0.24994659260841701"/>
      </top>
      <bottom style="hair">
        <color theme="0" tint="-0.24994659260841701"/>
      </bottom>
      <diagonal/>
    </border>
    <border>
      <left style="thin">
        <color indexed="64"/>
      </left>
      <right style="hair">
        <color theme="0" tint="-0.24994659260841701"/>
      </right>
      <top style="thin">
        <color indexed="64"/>
      </top>
      <bottom style="double">
        <color indexed="64"/>
      </bottom>
      <diagonal/>
    </border>
    <border>
      <left style="thin">
        <color rgb="FF000000"/>
      </left>
      <right/>
      <top/>
      <bottom/>
      <diagonal/>
    </border>
    <border>
      <left style="thin">
        <color rgb="FF000000"/>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right style="thin">
        <color rgb="FF000000"/>
      </right>
      <top/>
      <bottom/>
      <diagonal/>
    </border>
    <border>
      <left style="thin">
        <color auto="1"/>
      </left>
      <right style="thin">
        <color rgb="FF000000"/>
      </right>
      <top style="thin">
        <color rgb="FF000000"/>
      </top>
      <bottom style="thin">
        <color auto="1"/>
      </bottom>
      <diagonal/>
    </border>
    <border>
      <left style="hair">
        <color theme="0" tint="-0.24994659260841701"/>
      </left>
      <right/>
      <top style="hair">
        <color theme="0" tint="-0.24994659260841701"/>
      </top>
      <bottom style="hair">
        <color theme="0" tint="-0.24994659260841701"/>
      </bottom>
      <diagonal/>
    </border>
    <border>
      <left style="hair">
        <color theme="0" tint="-0.34998626667073579"/>
      </left>
      <right style="hair">
        <color theme="0" tint="-0.34998626667073579"/>
      </right>
      <top style="thin">
        <color auto="1"/>
      </top>
      <bottom style="hair">
        <color theme="0" tint="-0.34998626667073579"/>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hair">
        <color theme="0" tint="-0.34998626667073579"/>
      </left>
      <right style="hair">
        <color theme="0" tint="-0.34998626667073579"/>
      </right>
      <top style="hair">
        <color theme="0" tint="-0.34998626667073579"/>
      </top>
      <bottom/>
      <diagonal/>
    </border>
    <border>
      <left style="thin">
        <color rgb="FF000000"/>
      </left>
      <right style="hair">
        <color theme="0" tint="-0.34998626667073579"/>
      </right>
      <top style="hair">
        <color theme="0" tint="-0.34998626667073579"/>
      </top>
      <bottom style="hair">
        <color theme="0" tint="-0.34998626667073579"/>
      </bottom>
      <diagonal/>
    </border>
    <border>
      <left style="hair">
        <color theme="0" tint="-0.34998626667073579"/>
      </left>
      <right style="thin">
        <color rgb="FF000000"/>
      </right>
      <top style="hair">
        <color theme="0" tint="-0.34998626667073579"/>
      </top>
      <bottom style="hair">
        <color theme="0" tint="-0.34998626667073579"/>
      </bottom>
      <diagonal/>
    </border>
    <border>
      <left/>
      <right style="hair">
        <color theme="0" tint="-0.34998626667073579"/>
      </right>
      <top/>
      <bottom style="hair">
        <color theme="0" tint="-0.34998626667073579"/>
      </bottom>
      <diagonal/>
    </border>
    <border>
      <left style="hair">
        <color theme="0" tint="-0.34998626667073579"/>
      </left>
      <right style="hair">
        <color theme="0" tint="-0.34998626667073579"/>
      </right>
      <top/>
      <bottom style="hair">
        <color theme="0" tint="-0.34998626667073579"/>
      </bottom>
      <diagonal/>
    </border>
    <border>
      <left style="hair">
        <color theme="0" tint="-0.34998626667073579"/>
      </left>
      <right/>
      <top/>
      <bottom style="hair">
        <color theme="0" tint="-0.34998626667073579"/>
      </bottom>
      <diagonal/>
    </border>
    <border>
      <left/>
      <right style="hair">
        <color theme="0" tint="-0.34998626667073579"/>
      </right>
      <top style="hair">
        <color theme="0" tint="-0.34998626667073579"/>
      </top>
      <bottom style="hair">
        <color theme="0" tint="-0.34998626667073579"/>
      </bottom>
      <diagonal/>
    </border>
    <border>
      <left style="hair">
        <color theme="0" tint="-0.34998626667073579"/>
      </left>
      <right/>
      <top style="hair">
        <color theme="0" tint="-0.34998626667073579"/>
      </top>
      <bottom style="hair">
        <color theme="0" tint="-0.34998626667073579"/>
      </bottom>
      <diagonal/>
    </border>
    <border>
      <left/>
      <right style="hair">
        <color theme="0" tint="-0.34998626667073579"/>
      </right>
      <top style="hair">
        <color theme="0" tint="-0.34998626667073579"/>
      </top>
      <bottom/>
      <diagonal/>
    </border>
    <border>
      <left style="hair">
        <color theme="0" tint="-0.34998626667073579"/>
      </left>
      <right/>
      <top style="hair">
        <color theme="0" tint="-0.34998626667073579"/>
      </top>
      <bottom/>
      <diagonal/>
    </border>
    <border>
      <left/>
      <right style="hair">
        <color theme="0" tint="-0.34998626667073579"/>
      </right>
      <top style="hair">
        <color theme="0" tint="-0.34998626667073579"/>
      </top>
      <bottom style="thin">
        <color indexed="64"/>
      </bottom>
      <diagonal/>
    </border>
    <border>
      <left style="hair">
        <color theme="0" tint="-0.34998626667073579"/>
      </left>
      <right style="hair">
        <color theme="0" tint="-0.34998626667073579"/>
      </right>
      <top style="hair">
        <color theme="0" tint="-0.34998626667073579"/>
      </top>
      <bottom style="thin">
        <color indexed="64"/>
      </bottom>
      <diagonal/>
    </border>
    <border>
      <left style="hair">
        <color theme="0" tint="-0.34998626667073579"/>
      </left>
      <right/>
      <top style="hair">
        <color theme="0" tint="-0.34998626667073579"/>
      </top>
      <bottom style="thin">
        <color indexed="64"/>
      </bottom>
      <diagonal/>
    </border>
    <border>
      <left style="thin">
        <color rgb="FF000000"/>
      </left>
      <right style="hair">
        <color theme="0" tint="-0.34998626667073579"/>
      </right>
      <top style="hair">
        <color theme="0" tint="-0.34998626667073579"/>
      </top>
      <bottom style="thin">
        <color indexed="64"/>
      </bottom>
      <diagonal/>
    </border>
    <border>
      <left style="hair">
        <color theme="0" tint="-0.34998626667073579"/>
      </left>
      <right style="thin">
        <color rgb="FF000000"/>
      </right>
      <top style="hair">
        <color theme="0" tint="-0.34998626667073579"/>
      </top>
      <bottom style="thin">
        <color indexed="64"/>
      </bottom>
      <diagonal/>
    </border>
    <border>
      <left/>
      <right style="thin">
        <color indexed="64"/>
      </right>
      <top style="thin">
        <color indexed="64"/>
      </top>
      <bottom style="thin">
        <color rgb="FF000000"/>
      </bottom>
      <diagonal/>
    </border>
    <border>
      <left/>
      <right/>
      <top style="thin">
        <color indexed="64"/>
      </top>
      <bottom style="thin">
        <color rgb="FF000000"/>
      </bottom>
      <diagonal/>
    </border>
    <border>
      <left style="thin">
        <color rgb="FF000000"/>
      </left>
      <right style="hair">
        <color theme="0" tint="-0.24994659260841701"/>
      </right>
      <top style="thin">
        <color indexed="64"/>
      </top>
      <bottom style="thin">
        <color rgb="FF000000"/>
      </bottom>
      <diagonal/>
    </border>
    <border>
      <left style="hair">
        <color theme="0" tint="-0.24994659260841701"/>
      </left>
      <right/>
      <top style="thin">
        <color indexed="64"/>
      </top>
      <bottom style="thin">
        <color rgb="FF000000"/>
      </bottom>
      <diagonal/>
    </border>
    <border>
      <left style="hair">
        <color theme="0" tint="-0.24994659260841701"/>
      </left>
      <right/>
      <top style="hair">
        <color theme="0" tint="-0.24994659260841701"/>
      </top>
      <bottom/>
      <diagonal/>
    </border>
    <border>
      <left style="thick">
        <color auto="1"/>
      </left>
      <right style="hair">
        <color theme="0" tint="-0.34998626667073579"/>
      </right>
      <top style="hair">
        <color theme="0" tint="-0.34998626667073579"/>
      </top>
      <bottom style="hair">
        <color theme="0" tint="-0.34998626667073579"/>
      </bottom>
      <diagonal/>
    </border>
    <border>
      <left style="hair">
        <color theme="0" tint="-0.34998626667073579"/>
      </left>
      <right style="thick">
        <color auto="1"/>
      </right>
      <top style="hair">
        <color theme="0" tint="-0.34998626667073579"/>
      </top>
      <bottom style="hair">
        <color theme="0" tint="-0.34998626667073579"/>
      </bottom>
      <diagonal/>
    </border>
    <border>
      <left style="thin">
        <color auto="1"/>
      </left>
      <right style="hair">
        <color theme="0" tint="-0.34998626667073579"/>
      </right>
      <top style="hair">
        <color theme="0" tint="-0.34998626667073579"/>
      </top>
      <bottom style="hair">
        <color theme="0" tint="-0.34998626667073579"/>
      </bottom>
      <diagonal/>
    </border>
    <border>
      <left style="thick">
        <color auto="1"/>
      </left>
      <right style="hair">
        <color theme="0" tint="-0.34998626667073579"/>
      </right>
      <top style="hair">
        <color theme="0" tint="-0.34998626667073579"/>
      </top>
      <bottom/>
      <diagonal/>
    </border>
    <border>
      <left style="hair">
        <color theme="0" tint="-0.34998626667073579"/>
      </left>
      <right style="thick">
        <color auto="1"/>
      </right>
      <top style="hair">
        <color theme="0" tint="-0.34998626667073579"/>
      </top>
      <bottom/>
      <diagonal/>
    </border>
    <border>
      <left style="double">
        <color auto="1"/>
      </left>
      <right style="double">
        <color auto="1"/>
      </right>
      <top style="double">
        <color auto="1"/>
      </top>
      <bottom style="double">
        <color auto="1"/>
      </bottom>
      <diagonal/>
    </border>
    <border>
      <left/>
      <right/>
      <top style="hair">
        <color theme="0" tint="-0.24994659260841701"/>
      </top>
      <bottom/>
      <diagonal/>
    </border>
    <border>
      <left/>
      <right style="hair">
        <color theme="0" tint="-0.24994659260841701"/>
      </right>
      <top style="hair">
        <color theme="0" tint="-0.24994659260841701"/>
      </top>
      <bottom/>
      <diagonal/>
    </border>
    <border>
      <left style="medium">
        <color indexed="64"/>
      </left>
      <right style="thin">
        <color rgb="FF000000"/>
      </right>
      <top style="medium">
        <color indexed="64"/>
      </top>
      <bottom style="medium">
        <color indexed="64"/>
      </bottom>
      <diagonal/>
    </border>
    <border>
      <left style="hair">
        <color theme="0" tint="-0.34998626667073579"/>
      </left>
      <right style="thin">
        <color rgb="FF000000"/>
      </right>
      <top style="hair">
        <color theme="0" tint="-0.34998626667073579"/>
      </top>
      <bottom/>
      <diagonal/>
    </border>
  </borders>
  <cellStyleXfs count="137">
    <xf numFmtId="0" fontId="0" fillId="0" borderId="0"/>
    <xf numFmtId="0" fontId="26" fillId="2" borderId="0" applyNumberFormat="0" applyBorder="0" applyAlignment="0" applyProtection="0"/>
    <xf numFmtId="0" fontId="26" fillId="3" borderId="0" applyNumberFormat="0" applyBorder="0" applyAlignment="0" applyProtection="0"/>
    <xf numFmtId="0" fontId="26" fillId="4"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5" borderId="0" applyNumberFormat="0" applyBorder="0" applyAlignment="0" applyProtection="0"/>
    <xf numFmtId="0" fontId="26" fillId="8" borderId="0" applyNumberFormat="0" applyBorder="0" applyAlignment="0" applyProtection="0"/>
    <xf numFmtId="0" fontId="26" fillId="11" borderId="0" applyNumberFormat="0" applyBorder="0" applyAlignment="0" applyProtection="0"/>
    <xf numFmtId="0" fontId="27" fillId="12"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9" borderId="0" applyNumberFormat="0" applyBorder="0" applyAlignment="0" applyProtection="0"/>
    <xf numFmtId="0" fontId="28" fillId="3" borderId="0" applyNumberFormat="0" applyBorder="0" applyAlignment="0" applyProtection="0"/>
    <xf numFmtId="0" fontId="29" fillId="20" borderId="1" applyNumberFormat="0" applyAlignment="0" applyProtection="0"/>
    <xf numFmtId="0" fontId="30" fillId="21" borderId="2" applyNumberFormat="0" applyAlignment="0" applyProtection="0"/>
    <xf numFmtId="43" fontId="26" fillId="0" borderId="0" applyFont="0" applyFill="0" applyBorder="0" applyAlignment="0" applyProtection="0"/>
    <xf numFmtId="43" fontId="31" fillId="0" borderId="0" applyFont="0" applyFill="0" applyBorder="0" applyAlignment="0" applyProtection="0"/>
    <xf numFmtId="43" fontId="26" fillId="0" borderId="0" applyFont="0" applyFill="0" applyBorder="0" applyAlignment="0" applyProtection="0"/>
    <xf numFmtId="43" fontId="32" fillId="0" borderId="0" applyFont="0" applyFill="0" applyBorder="0" applyAlignment="0" applyProtection="0"/>
    <xf numFmtId="0" fontId="32" fillId="0" borderId="0" applyFont="0" applyFill="0" applyBorder="0" applyAlignment="0" applyProtection="0"/>
    <xf numFmtId="43" fontId="45" fillId="0" borderId="0" applyFont="0" applyFill="0" applyBorder="0" applyAlignment="0" applyProtection="0"/>
    <xf numFmtId="43" fontId="46" fillId="0" borderId="0" applyFont="0" applyFill="0" applyBorder="0" applyAlignment="0" applyProtection="0"/>
    <xf numFmtId="0" fontId="33" fillId="0" borderId="0" applyNumberFormat="0" applyFill="0" applyBorder="0" applyAlignment="0" applyProtection="0"/>
    <xf numFmtId="0" fontId="34" fillId="4" borderId="0" applyNumberFormat="0" applyBorder="0" applyAlignment="0" applyProtection="0"/>
    <xf numFmtId="0" fontId="35" fillId="0" borderId="3" applyNumberFormat="0" applyFill="0" applyAlignment="0" applyProtection="0"/>
    <xf numFmtId="0" fontId="36" fillId="0" borderId="4" applyNumberFormat="0" applyFill="0" applyAlignment="0" applyProtection="0"/>
    <xf numFmtId="0" fontId="37" fillId="0" borderId="5" applyNumberFormat="0" applyFill="0" applyAlignment="0" applyProtection="0"/>
    <xf numFmtId="0" fontId="37" fillId="0" borderId="0" applyNumberFormat="0" applyFill="0" applyBorder="0" applyAlignment="0" applyProtection="0"/>
    <xf numFmtId="0" fontId="38" fillId="7" borderId="1" applyNumberFormat="0" applyAlignment="0" applyProtection="0"/>
    <xf numFmtId="0" fontId="39" fillId="0" borderId="6" applyNumberFormat="0" applyFill="0" applyAlignment="0" applyProtection="0"/>
    <xf numFmtId="0" fontId="40" fillId="22" borderId="0" applyNumberFormat="0" applyBorder="0" applyAlignment="0" applyProtection="0"/>
    <xf numFmtId="0" fontId="31" fillId="0" borderId="0"/>
    <xf numFmtId="0" fontId="31" fillId="0" borderId="0"/>
    <xf numFmtId="0" fontId="31" fillId="0" borderId="0"/>
    <xf numFmtId="0" fontId="31" fillId="0" borderId="0"/>
    <xf numFmtId="0" fontId="46" fillId="0" borderId="0"/>
    <xf numFmtId="0" fontId="31" fillId="0" borderId="0"/>
    <xf numFmtId="0" fontId="26" fillId="0" borderId="0"/>
    <xf numFmtId="0" fontId="45" fillId="0" borderId="0"/>
    <xf numFmtId="0" fontId="31" fillId="0" borderId="0"/>
    <xf numFmtId="0" fontId="32" fillId="0" borderId="0"/>
    <xf numFmtId="0" fontId="31" fillId="0" borderId="0"/>
    <xf numFmtId="0" fontId="31" fillId="0" borderId="0"/>
    <xf numFmtId="0" fontId="31" fillId="0" borderId="0"/>
    <xf numFmtId="0" fontId="31" fillId="0" borderId="0"/>
    <xf numFmtId="0" fontId="31" fillId="0" borderId="0"/>
    <xf numFmtId="0" fontId="26" fillId="23" borderId="7" applyNumberFormat="0" applyFont="0" applyAlignment="0" applyProtection="0"/>
    <xf numFmtId="0" fontId="41" fillId="20" borderId="8" applyNumberFormat="0" applyAlignment="0" applyProtection="0"/>
    <xf numFmtId="0" fontId="42" fillId="0" borderId="0" applyNumberFormat="0" applyFill="0" applyBorder="0" applyAlignment="0" applyProtection="0"/>
    <xf numFmtId="0" fontId="43" fillId="0" borderId="9" applyNumberFormat="0" applyFill="0" applyAlignment="0" applyProtection="0"/>
    <xf numFmtId="0" fontId="44" fillId="0" borderId="0" applyNumberFormat="0" applyFill="0" applyBorder="0" applyAlignment="0" applyProtection="0"/>
    <xf numFmtId="164" fontId="31" fillId="0" borderId="0" applyFont="0" applyFill="0" applyBorder="0" applyAlignment="0" applyProtection="0"/>
    <xf numFmtId="5" fontId="31" fillId="0" borderId="0" applyFont="0" applyFill="0" applyBorder="0" applyAlignment="0" applyProtection="0"/>
    <xf numFmtId="0" fontId="25" fillId="0" borderId="0"/>
    <xf numFmtId="43" fontId="25" fillId="0" borderId="0" applyFont="0" applyFill="0" applyBorder="0" applyAlignment="0" applyProtection="0"/>
    <xf numFmtId="0" fontId="31" fillId="0" borderId="0"/>
    <xf numFmtId="164" fontId="31" fillId="0" borderId="0" applyFont="0" applyFill="0" applyBorder="0" applyAlignment="0" applyProtection="0"/>
    <xf numFmtId="43" fontId="31" fillId="0" borderId="0" applyFont="0" applyFill="0" applyBorder="0" applyAlignment="0" applyProtection="0"/>
    <xf numFmtId="44" fontId="26"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43" fontId="26" fillId="0" borderId="0" applyFont="0" applyFill="0" applyBorder="0" applyAlignment="0" applyProtection="0"/>
    <xf numFmtId="0" fontId="26" fillId="0" borderId="0"/>
    <xf numFmtId="0" fontId="31" fillId="0" borderId="0"/>
    <xf numFmtId="0" fontId="31" fillId="0" borderId="0"/>
    <xf numFmtId="0" fontId="24" fillId="0" borderId="0"/>
    <xf numFmtId="43" fontId="24" fillId="0" borderId="0" applyFont="0" applyFill="0" applyBorder="0" applyAlignment="0" applyProtection="0"/>
    <xf numFmtId="0" fontId="31" fillId="0" borderId="0"/>
    <xf numFmtId="0" fontId="23" fillId="0" borderId="0"/>
    <xf numFmtId="43" fontId="23" fillId="0" borderId="0" applyFont="0" applyFill="0" applyBorder="0" applyAlignment="0" applyProtection="0"/>
    <xf numFmtId="43" fontId="26" fillId="0" borderId="0" applyFont="0" applyFill="0" applyBorder="0" applyAlignment="0" applyProtection="0"/>
    <xf numFmtId="0" fontId="31" fillId="0" borderId="0"/>
    <xf numFmtId="43" fontId="31" fillId="0" borderId="0" applyFont="0" applyFill="0" applyBorder="0" applyAlignment="0" applyProtection="0"/>
    <xf numFmtId="43" fontId="22" fillId="0" borderId="0" applyFont="0" applyFill="0" applyBorder="0" applyAlignment="0" applyProtection="0"/>
    <xf numFmtId="43" fontId="31" fillId="0" borderId="0" applyFont="0" applyFill="0" applyBorder="0" applyAlignment="0" applyProtection="0"/>
    <xf numFmtId="0" fontId="21" fillId="0" borderId="0"/>
    <xf numFmtId="43" fontId="21" fillId="0" borderId="0" applyFont="0" applyFill="0" applyBorder="0" applyAlignment="0" applyProtection="0"/>
    <xf numFmtId="0" fontId="31" fillId="0" borderId="0"/>
    <xf numFmtId="43" fontId="3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20" fillId="0" borderId="0"/>
    <xf numFmtId="43" fontId="20" fillId="0" borderId="0" applyFont="0" applyFill="0" applyBorder="0" applyAlignment="0" applyProtection="0"/>
    <xf numFmtId="0" fontId="31" fillId="0" borderId="0"/>
    <xf numFmtId="166" fontId="31" fillId="0" borderId="0" applyFill="0" applyBorder="0" applyAlignment="0" applyProtection="0"/>
    <xf numFmtId="0" fontId="53"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8" fillId="0" borderId="0"/>
    <xf numFmtId="43" fontId="18" fillId="0" borderId="0" applyFont="0" applyFill="0" applyBorder="0" applyAlignment="0" applyProtection="0"/>
    <xf numFmtId="0" fontId="17" fillId="0" borderId="0"/>
    <xf numFmtId="43" fontId="31" fillId="0" borderId="0" applyFont="0" applyFill="0" applyBorder="0" applyAlignment="0" applyProtection="0"/>
    <xf numFmtId="0" fontId="31" fillId="0" borderId="0"/>
    <xf numFmtId="43" fontId="16" fillId="0" borderId="0" applyFont="0" applyFill="0" applyBorder="0" applyAlignment="0" applyProtection="0"/>
    <xf numFmtId="0" fontId="16" fillId="0" borderId="0"/>
    <xf numFmtId="0" fontId="26" fillId="0" borderId="0"/>
    <xf numFmtId="9" fontId="3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3" fillId="0" borderId="0" applyFont="0" applyFill="0" applyBorder="0" applyAlignment="0" applyProtection="0"/>
    <xf numFmtId="0" fontId="12" fillId="0" borderId="0"/>
    <xf numFmtId="0" fontId="12" fillId="0" borderId="0"/>
    <xf numFmtId="0" fontId="11" fillId="0" borderId="0"/>
    <xf numFmtId="43" fontId="11" fillId="0" borderId="0" applyFont="0" applyFill="0" applyBorder="0" applyAlignment="0" applyProtection="0"/>
    <xf numFmtId="0" fontId="10" fillId="0" borderId="0"/>
    <xf numFmtId="43" fontId="10" fillId="0" borderId="0" applyFont="0" applyFill="0" applyBorder="0" applyAlignment="0" applyProtection="0"/>
    <xf numFmtId="0" fontId="31" fillId="0" borderId="0"/>
    <xf numFmtId="0" fontId="9" fillId="0" borderId="0"/>
    <xf numFmtId="43" fontId="9" fillId="0" borderId="0" applyFont="0" applyFill="0" applyBorder="0" applyAlignment="0" applyProtection="0"/>
    <xf numFmtId="0" fontId="8" fillId="0" borderId="0"/>
    <xf numFmtId="0" fontId="7" fillId="0" borderId="0"/>
    <xf numFmtId="0" fontId="6" fillId="0" borderId="0"/>
    <xf numFmtId="43" fontId="5"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60" fillId="0" borderId="0" applyFont="0" applyFill="0" applyBorder="0" applyAlignment="0" applyProtection="0"/>
    <xf numFmtId="0" fontId="1" fillId="0" borderId="0"/>
  </cellStyleXfs>
  <cellXfs count="361">
    <xf numFmtId="0" fontId="0" fillId="0" borderId="0" xfId="0"/>
    <xf numFmtId="0" fontId="47" fillId="0" borderId="0" xfId="97" applyFont="1"/>
    <xf numFmtId="0" fontId="48" fillId="0" borderId="0" xfId="97" applyFont="1" applyAlignment="1">
      <alignment horizontal="center"/>
    </xf>
    <xf numFmtId="43" fontId="47" fillId="0" borderId="0" xfId="98" applyFont="1" applyBorder="1"/>
    <xf numFmtId="0" fontId="49" fillId="0" borderId="0" xfId="97" applyFont="1"/>
    <xf numFmtId="0" fontId="48" fillId="0" borderId="0" xfId="97" applyFont="1"/>
    <xf numFmtId="0" fontId="47" fillId="0" borderId="11" xfId="97" applyFont="1" applyBorder="1"/>
    <xf numFmtId="0" fontId="50" fillId="0" borderId="0" xfId="97" applyFont="1" applyAlignment="1">
      <alignment horizontal="center"/>
    </xf>
    <xf numFmtId="0" fontId="54" fillId="0" borderId="0" xfId="101" applyFont="1"/>
    <xf numFmtId="0" fontId="54" fillId="0" borderId="14" xfId="101" applyFont="1" applyBorder="1" applyAlignment="1">
      <alignment horizontal="center"/>
    </xf>
    <xf numFmtId="0" fontId="54" fillId="0" borderId="10" xfId="101" applyFont="1" applyBorder="1" applyAlignment="1">
      <alignment horizontal="center"/>
    </xf>
    <xf numFmtId="0" fontId="54" fillId="0" borderId="10" xfId="101" applyFont="1" applyBorder="1"/>
    <xf numFmtId="0" fontId="54" fillId="0" borderId="0" xfId="101" applyFont="1" applyAlignment="1">
      <alignment horizontal="center"/>
    </xf>
    <xf numFmtId="0" fontId="54" fillId="0" borderId="16" xfId="101" applyFont="1" applyBorder="1"/>
    <xf numFmtId="0" fontId="54" fillId="0" borderId="17" xfId="101" applyFont="1" applyBorder="1"/>
    <xf numFmtId="0" fontId="54" fillId="0" borderId="17" xfId="101" applyFont="1" applyBorder="1" applyAlignment="1">
      <alignment horizontal="center"/>
    </xf>
    <xf numFmtId="1" fontId="54" fillId="0" borderId="0" xfId="101" applyNumberFormat="1" applyFont="1" applyAlignment="1">
      <alignment horizontal="center"/>
    </xf>
    <xf numFmtId="0" fontId="54" fillId="0" borderId="19" xfId="101" applyFont="1" applyBorder="1" applyAlignment="1">
      <alignment horizontal="center"/>
    </xf>
    <xf numFmtId="0" fontId="54" fillId="0" borderId="12" xfId="101" applyFont="1" applyBorder="1" applyAlignment="1">
      <alignment horizontal="center"/>
    </xf>
    <xf numFmtId="17" fontId="51" fillId="0" borderId="0" xfId="97" applyNumberFormat="1" applyFont="1"/>
    <xf numFmtId="0" fontId="57" fillId="0" borderId="0" xfId="97" applyFont="1"/>
    <xf numFmtId="0" fontId="58" fillId="0" borderId="0" xfId="0" applyFont="1"/>
    <xf numFmtId="0" fontId="59" fillId="0" borderId="0" xfId="0" applyFont="1"/>
    <xf numFmtId="167" fontId="54" fillId="0" borderId="15" xfId="102" applyNumberFormat="1" applyFont="1" applyBorder="1"/>
    <xf numFmtId="167" fontId="54" fillId="0" borderId="18" xfId="102" applyNumberFormat="1" applyFont="1" applyBorder="1"/>
    <xf numFmtId="167" fontId="54" fillId="0" borderId="0" xfId="102" applyNumberFormat="1" applyFont="1" applyBorder="1"/>
    <xf numFmtId="167" fontId="54" fillId="0" borderId="12" xfId="102" applyNumberFormat="1" applyFont="1" applyBorder="1"/>
    <xf numFmtId="0" fontId="64" fillId="0" borderId="0" xfId="44" applyFont="1" applyAlignment="1">
      <alignment vertical="center" wrapText="1"/>
    </xf>
    <xf numFmtId="3" fontId="63" fillId="0" borderId="0" xfId="44" applyNumberFormat="1" applyFont="1" applyAlignment="1">
      <alignment horizontal="center" vertical="center"/>
    </xf>
    <xf numFmtId="1" fontId="63" fillId="0" borderId="0" xfId="44" applyNumberFormat="1" applyFont="1" applyAlignment="1">
      <alignment horizontal="center" vertical="center"/>
    </xf>
    <xf numFmtId="167" fontId="63" fillId="0" borderId="0" xfId="28" applyNumberFormat="1" applyFont="1" applyBorder="1" applyAlignment="1">
      <alignment horizontal="center" vertical="center"/>
    </xf>
    <xf numFmtId="167" fontId="63" fillId="0" borderId="20" xfId="28" applyNumberFormat="1" applyFont="1" applyBorder="1" applyAlignment="1" applyProtection="1">
      <alignment horizontal="right" vertical="center"/>
    </xf>
    <xf numFmtId="43" fontId="63" fillId="0" borderId="26" xfId="28" applyFont="1" applyBorder="1" applyAlignment="1" applyProtection="1">
      <alignment horizontal="center" vertical="center"/>
    </xf>
    <xf numFmtId="43" fontId="63" fillId="0" borderId="20" xfId="28" applyFont="1" applyBorder="1" applyAlignment="1" applyProtection="1">
      <alignment horizontal="center" vertical="center"/>
    </xf>
    <xf numFmtId="43" fontId="72" fillId="0" borderId="20" xfId="28" applyFont="1" applyBorder="1" applyAlignment="1" applyProtection="1">
      <alignment horizontal="center" vertical="center"/>
    </xf>
    <xf numFmtId="43" fontId="68" fillId="0" borderId="20" xfId="28" applyFont="1" applyBorder="1" applyAlignment="1" applyProtection="1">
      <alignment horizontal="center" vertical="center"/>
    </xf>
    <xf numFmtId="43" fontId="63" fillId="0" borderId="20" xfId="28" applyFont="1" applyBorder="1" applyAlignment="1" applyProtection="1">
      <alignment horizontal="center" vertical="center" wrapText="1"/>
    </xf>
    <xf numFmtId="43" fontId="63" fillId="0" borderId="20" xfId="28" applyFont="1" applyFill="1" applyBorder="1" applyAlignment="1" applyProtection="1">
      <alignment horizontal="center" vertical="center"/>
    </xf>
    <xf numFmtId="43" fontId="62" fillId="0" borderId="20" xfId="28" applyFont="1" applyBorder="1" applyAlignment="1" applyProtection="1">
      <alignment horizontal="center" vertical="center"/>
    </xf>
    <xf numFmtId="43" fontId="63" fillId="0" borderId="25" xfId="28" applyFont="1" applyBorder="1" applyAlignment="1" applyProtection="1">
      <alignment horizontal="center" vertical="center"/>
    </xf>
    <xf numFmtId="43" fontId="63" fillId="29" borderId="28" xfId="28" applyFont="1" applyFill="1" applyBorder="1" applyAlignment="1" applyProtection="1">
      <alignment horizontal="center" vertical="center"/>
    </xf>
    <xf numFmtId="43" fontId="64" fillId="0" borderId="20" xfId="28" applyFont="1" applyBorder="1" applyAlignment="1" applyProtection="1">
      <alignment horizontal="center" vertical="center"/>
    </xf>
    <xf numFmtId="43" fontId="63" fillId="0" borderId="26" xfId="28" applyFont="1" applyFill="1" applyBorder="1" applyAlignment="1" applyProtection="1">
      <alignment horizontal="center" vertical="center"/>
    </xf>
    <xf numFmtId="43" fontId="72" fillId="0" borderId="25" xfId="28" applyFont="1" applyBorder="1" applyAlignment="1" applyProtection="1">
      <alignment horizontal="center" vertical="center"/>
    </xf>
    <xf numFmtId="43" fontId="72" fillId="0" borderId="26" xfId="28" applyFont="1" applyBorder="1" applyAlignment="1" applyProtection="1">
      <alignment horizontal="center" vertical="center"/>
    </xf>
    <xf numFmtId="43" fontId="62" fillId="0" borderId="20" xfId="28" quotePrefix="1" applyFont="1" applyBorder="1" applyAlignment="1" applyProtection="1">
      <alignment horizontal="center" vertical="center"/>
    </xf>
    <xf numFmtId="43" fontId="63" fillId="0" borderId="0" xfId="28" applyFont="1" applyBorder="1" applyAlignment="1" applyProtection="1">
      <alignment horizontal="center" vertical="center"/>
    </xf>
    <xf numFmtId="43" fontId="63" fillId="0" borderId="39" xfId="28" applyFont="1" applyBorder="1" applyAlignment="1" applyProtection="1">
      <alignment horizontal="center" vertical="center"/>
    </xf>
    <xf numFmtId="164" fontId="54" fillId="0" borderId="0" xfId="101" applyNumberFormat="1" applyFont="1" applyAlignment="1">
      <alignment horizontal="center"/>
    </xf>
    <xf numFmtId="0" fontId="54" fillId="0" borderId="60" xfId="101" applyFont="1" applyBorder="1" applyAlignment="1">
      <alignment horizontal="center"/>
    </xf>
    <xf numFmtId="1" fontId="54" fillId="0" borderId="39" xfId="101" applyNumberFormat="1" applyFont="1" applyBorder="1" applyAlignment="1">
      <alignment horizontal="center"/>
    </xf>
    <xf numFmtId="0" fontId="54" fillId="0" borderId="39" xfId="101" applyFont="1" applyBorder="1" applyAlignment="1">
      <alignment horizontal="center"/>
    </xf>
    <xf numFmtId="167" fontId="54" fillId="0" borderId="61" xfId="102" applyNumberFormat="1" applyFont="1" applyBorder="1"/>
    <xf numFmtId="0" fontId="55" fillId="0" borderId="39" xfId="101" applyFont="1" applyBorder="1"/>
    <xf numFmtId="0" fontId="54" fillId="0" borderId="39" xfId="101" applyFont="1" applyBorder="1"/>
    <xf numFmtId="0" fontId="55" fillId="0" borderId="60" xfId="101" applyFont="1" applyBorder="1" applyAlignment="1">
      <alignment horizontal="center"/>
    </xf>
    <xf numFmtId="0" fontId="56" fillId="0" borderId="39" xfId="101" applyFont="1" applyBorder="1" applyAlignment="1">
      <alignment horizontal="center"/>
    </xf>
    <xf numFmtId="0" fontId="55" fillId="0" borderId="39" xfId="101" applyFont="1" applyBorder="1" applyAlignment="1">
      <alignment horizontal="center"/>
    </xf>
    <xf numFmtId="49" fontId="54" fillId="0" borderId="39" xfId="101" applyNumberFormat="1" applyFont="1" applyBorder="1" applyAlignment="1">
      <alignment horizontal="center"/>
    </xf>
    <xf numFmtId="43" fontId="54" fillId="0" borderId="39" xfId="102" applyFont="1" applyBorder="1" applyAlignment="1">
      <alignment horizontal="right"/>
    </xf>
    <xf numFmtId="0" fontId="54" fillId="0" borderId="63" xfId="101" applyFont="1" applyBorder="1" applyAlignment="1">
      <alignment horizontal="center"/>
    </xf>
    <xf numFmtId="0" fontId="54" fillId="0" borderId="40" xfId="101" applyFont="1" applyBorder="1"/>
    <xf numFmtId="1" fontId="54" fillId="0" borderId="40" xfId="101" quotePrefix="1" applyNumberFormat="1" applyFont="1" applyBorder="1" applyAlignment="1">
      <alignment horizontal="center"/>
    </xf>
    <xf numFmtId="0" fontId="54" fillId="0" borderId="40" xfId="101" applyFont="1" applyBorder="1" applyAlignment="1">
      <alignment horizontal="center"/>
    </xf>
    <xf numFmtId="167" fontId="54" fillId="0" borderId="64" xfId="102" applyNumberFormat="1" applyFont="1" applyBorder="1"/>
    <xf numFmtId="0" fontId="54" fillId="0" borderId="65" xfId="101" applyFont="1" applyBorder="1" applyAlignment="1">
      <alignment horizontal="center" vertical="center"/>
    </xf>
    <xf numFmtId="0" fontId="54" fillId="0" borderId="0" xfId="101" applyFont="1" applyAlignment="1">
      <alignment vertical="center"/>
    </xf>
    <xf numFmtId="0" fontId="63" fillId="0" borderId="32" xfId="44" applyFont="1" applyBorder="1" applyAlignment="1">
      <alignment horizontal="center" vertical="center"/>
    </xf>
    <xf numFmtId="167" fontId="63" fillId="0" borderId="35" xfId="28" applyNumberFormat="1" applyFont="1" applyBorder="1" applyAlignment="1">
      <alignment horizontal="right" vertical="center"/>
    </xf>
    <xf numFmtId="0" fontId="74" fillId="0" borderId="39" xfId="101" applyFont="1" applyBorder="1"/>
    <xf numFmtId="0" fontId="70" fillId="0" borderId="60" xfId="101" applyFont="1" applyBorder="1" applyAlignment="1">
      <alignment horizontal="center"/>
    </xf>
    <xf numFmtId="0" fontId="70" fillId="0" borderId="39" xfId="101" applyFont="1" applyBorder="1"/>
    <xf numFmtId="49" fontId="70" fillId="0" borderId="39" xfId="101" quotePrefix="1" applyNumberFormat="1" applyFont="1" applyBorder="1" applyAlignment="1">
      <alignment horizontal="center"/>
    </xf>
    <xf numFmtId="43" fontId="70" fillId="0" borderId="39" xfId="102" applyFont="1" applyBorder="1" applyAlignment="1">
      <alignment horizontal="right"/>
    </xf>
    <xf numFmtId="1" fontId="70" fillId="0" borderId="39" xfId="101" quotePrefix="1" applyNumberFormat="1" applyFont="1" applyBorder="1" applyAlignment="1">
      <alignment horizontal="center"/>
    </xf>
    <xf numFmtId="0" fontId="70" fillId="0" borderId="39" xfId="101" applyFont="1" applyBorder="1" applyAlignment="1">
      <alignment horizontal="center"/>
    </xf>
    <xf numFmtId="0" fontId="70" fillId="0" borderId="63" xfId="101" applyFont="1" applyBorder="1" applyAlignment="1">
      <alignment horizontal="center"/>
    </xf>
    <xf numFmtId="0" fontId="70" fillId="0" borderId="40" xfId="101" applyFont="1" applyBorder="1"/>
    <xf numFmtId="1" fontId="70" fillId="0" borderId="40" xfId="101" quotePrefix="1" applyNumberFormat="1" applyFont="1" applyBorder="1" applyAlignment="1">
      <alignment horizontal="center"/>
    </xf>
    <xf numFmtId="0" fontId="70" fillId="0" borderId="40" xfId="101" applyFont="1" applyBorder="1" applyAlignment="1">
      <alignment horizontal="center"/>
    </xf>
    <xf numFmtId="0" fontId="63" fillId="0" borderId="20" xfId="44" applyFont="1" applyBorder="1" applyAlignment="1">
      <alignment horizontal="center" vertical="center"/>
    </xf>
    <xf numFmtId="0" fontId="63" fillId="0" borderId="0" xfId="44" applyFont="1" applyAlignment="1">
      <alignment vertical="center"/>
    </xf>
    <xf numFmtId="0" fontId="62" fillId="24" borderId="22" xfId="0" applyFont="1" applyFill="1" applyBorder="1" applyAlignment="1">
      <alignment horizontal="center" vertical="center" wrapText="1"/>
    </xf>
    <xf numFmtId="0" fontId="62" fillId="24" borderId="22" xfId="0" applyFont="1" applyFill="1" applyBorder="1" applyAlignment="1">
      <alignment vertical="center" wrapText="1"/>
    </xf>
    <xf numFmtId="3" fontId="62" fillId="24" borderId="22" xfId="0" applyNumberFormat="1" applyFont="1" applyFill="1" applyBorder="1" applyAlignment="1">
      <alignment horizontal="center" vertical="center" wrapText="1"/>
    </xf>
    <xf numFmtId="1" fontId="62" fillId="24" borderId="22" xfId="0" applyNumberFormat="1" applyFont="1" applyFill="1" applyBorder="1" applyAlignment="1">
      <alignment horizontal="center" vertical="center" wrapText="1"/>
    </xf>
    <xf numFmtId="167" fontId="62" fillId="24" borderId="22" xfId="28" applyNumberFormat="1" applyFont="1" applyFill="1" applyBorder="1" applyAlignment="1" applyProtection="1">
      <alignment horizontal="center" vertical="center" wrapText="1"/>
    </xf>
    <xf numFmtId="167" fontId="62" fillId="24" borderId="22" xfId="77" applyNumberFormat="1" applyFont="1" applyFill="1" applyBorder="1" applyAlignment="1" applyProtection="1">
      <alignment horizontal="right" vertical="center" wrapText="1"/>
    </xf>
    <xf numFmtId="0" fontId="63" fillId="0" borderId="26" xfId="44" applyFont="1" applyBorder="1" applyAlignment="1">
      <alignment horizontal="center" vertical="center"/>
    </xf>
    <xf numFmtId="0" fontId="64" fillId="0" borderId="26" xfId="44" applyFont="1" applyBorder="1" applyAlignment="1">
      <alignment vertical="center" wrapText="1"/>
    </xf>
    <xf numFmtId="3" fontId="63" fillId="0" borderId="26" xfId="44" applyNumberFormat="1" applyFont="1" applyBorder="1" applyAlignment="1">
      <alignment horizontal="center" vertical="center"/>
    </xf>
    <xf numFmtId="167" fontId="63" fillId="0" borderId="26" xfId="28" applyNumberFormat="1" applyFont="1" applyBorder="1" applyAlignment="1" applyProtection="1">
      <alignment horizontal="right" vertical="center"/>
    </xf>
    <xf numFmtId="0" fontId="64" fillId="0" borderId="20" xfId="44" applyFont="1" applyBorder="1" applyAlignment="1">
      <alignment vertical="center" wrapText="1"/>
    </xf>
    <xf numFmtId="3" fontId="63" fillId="0" borderId="20" xfId="44" applyNumberFormat="1" applyFont="1" applyBorder="1" applyAlignment="1">
      <alignment horizontal="center" vertical="center"/>
    </xf>
    <xf numFmtId="0" fontId="72" fillId="0" borderId="20" xfId="44" applyFont="1" applyBorder="1" applyAlignment="1">
      <alignment horizontal="center" vertical="center"/>
    </xf>
    <xf numFmtId="0" fontId="62" fillId="0" borderId="20" xfId="44" applyFont="1" applyBorder="1" applyAlignment="1">
      <alignment vertical="center" wrapText="1"/>
    </xf>
    <xf numFmtId="3" fontId="72" fillId="0" borderId="20" xfId="44" applyNumberFormat="1" applyFont="1" applyBorder="1" applyAlignment="1">
      <alignment horizontal="center" vertical="center"/>
    </xf>
    <xf numFmtId="167" fontId="72" fillId="0" borderId="20" xfId="28" applyNumberFormat="1" applyFont="1" applyBorder="1" applyAlignment="1" applyProtection="1">
      <alignment horizontal="right" vertical="center"/>
    </xf>
    <xf numFmtId="0" fontId="65" fillId="0" borderId="20" xfId="44" applyFont="1" applyBorder="1" applyAlignment="1">
      <alignment vertical="center" wrapText="1"/>
    </xf>
    <xf numFmtId="0" fontId="64" fillId="25" borderId="20" xfId="44" applyFont="1" applyFill="1" applyBorder="1" applyAlignment="1">
      <alignment vertical="center" wrapText="1"/>
    </xf>
    <xf numFmtId="0" fontId="64" fillId="0" borderId="20" xfId="44" applyFont="1" applyBorder="1" applyAlignment="1">
      <alignment horizontal="center" vertical="center"/>
    </xf>
    <xf numFmtId="167" fontId="64" fillId="0" borderId="20" xfId="28" applyNumberFormat="1" applyFont="1" applyBorder="1" applyAlignment="1" applyProtection="1">
      <alignment horizontal="right" vertical="center"/>
    </xf>
    <xf numFmtId="167" fontId="66" fillId="0" borderId="20" xfId="28" applyNumberFormat="1" applyFont="1" applyBorder="1" applyAlignment="1" applyProtection="1">
      <alignment horizontal="right" vertical="center"/>
    </xf>
    <xf numFmtId="0" fontId="63" fillId="0" borderId="20" xfId="44" applyFont="1" applyBorder="1" applyAlignment="1">
      <alignment vertical="center" wrapText="1"/>
    </xf>
    <xf numFmtId="0" fontId="73" fillId="24" borderId="20" xfId="44" applyFont="1" applyFill="1" applyBorder="1" applyAlignment="1">
      <alignment vertical="center" wrapText="1"/>
    </xf>
    <xf numFmtId="0" fontId="63" fillId="0" borderId="20" xfId="44" applyFont="1" applyBorder="1" applyAlignment="1">
      <alignment horizontal="left" vertical="center" wrapText="1"/>
    </xf>
    <xf numFmtId="0" fontId="68" fillId="0" borderId="20" xfId="44" applyFont="1" applyBorder="1" applyAlignment="1">
      <alignment horizontal="center" vertical="center"/>
    </xf>
    <xf numFmtId="167" fontId="68" fillId="0" borderId="20" xfId="28" applyNumberFormat="1" applyFont="1" applyBorder="1" applyAlignment="1" applyProtection="1">
      <alignment horizontal="right" vertical="center"/>
    </xf>
    <xf numFmtId="0" fontId="63" fillId="0" borderId="20" xfId="0" applyFont="1" applyBorder="1" applyAlignment="1">
      <alignment horizontal="left" vertical="center" wrapText="1"/>
    </xf>
    <xf numFmtId="4" fontId="63" fillId="0" borderId="20" xfId="0" applyNumberFormat="1" applyFont="1" applyBorder="1" applyAlignment="1">
      <alignment horizontal="center" vertical="center" wrapText="1"/>
    </xf>
    <xf numFmtId="167" fontId="63" fillId="0" borderId="20" xfId="28" applyNumberFormat="1" applyFont="1" applyBorder="1" applyAlignment="1" applyProtection="1">
      <alignment horizontal="right" vertical="center" wrapText="1"/>
    </xf>
    <xf numFmtId="0" fontId="63" fillId="0" borderId="20" xfId="0" applyFont="1" applyBorder="1" applyAlignment="1">
      <alignment horizontal="center" vertical="center" wrapText="1"/>
    </xf>
    <xf numFmtId="167" fontId="63" fillId="0" borderId="20" xfId="28" applyNumberFormat="1" applyFont="1" applyFill="1" applyBorder="1" applyAlignment="1" applyProtection="1">
      <alignment horizontal="right" vertical="center" wrapText="1"/>
    </xf>
    <xf numFmtId="167" fontId="63" fillId="0" borderId="20" xfId="28" applyNumberFormat="1" applyFont="1" applyFill="1" applyBorder="1" applyAlignment="1" applyProtection="1">
      <alignment horizontal="right" vertical="center"/>
    </xf>
    <xf numFmtId="167" fontId="62" fillId="0" borderId="20" xfId="28" applyNumberFormat="1" applyFont="1" applyBorder="1" applyAlignment="1" applyProtection="1">
      <alignment horizontal="right" vertical="center"/>
    </xf>
    <xf numFmtId="0" fontId="76" fillId="0" borderId="20" xfId="44" applyFont="1" applyBorder="1" applyAlignment="1">
      <alignment vertical="center" wrapText="1"/>
    </xf>
    <xf numFmtId="0" fontId="62" fillId="0" borderId="20" xfId="44" applyFont="1" applyBorder="1" applyAlignment="1">
      <alignment horizontal="center" vertical="center"/>
    </xf>
    <xf numFmtId="0" fontId="62" fillId="0" borderId="20" xfId="44" applyFont="1" applyBorder="1" applyAlignment="1">
      <alignment horizontal="center" vertical="center" wrapText="1"/>
    </xf>
    <xf numFmtId="0" fontId="63" fillId="0" borderId="20" xfId="0" applyFont="1" applyBorder="1" applyAlignment="1">
      <alignment horizontal="center" vertical="center"/>
    </xf>
    <xf numFmtId="0" fontId="63" fillId="0" borderId="20" xfId="0" applyFont="1" applyBorder="1" applyAlignment="1">
      <alignment vertical="center" wrapText="1"/>
    </xf>
    <xf numFmtId="0" fontId="63" fillId="0" borderId="25" xfId="44" applyFont="1" applyBorder="1" applyAlignment="1">
      <alignment horizontal="center" vertical="center"/>
    </xf>
    <xf numFmtId="0" fontId="63" fillId="0" borderId="25" xfId="44" applyFont="1" applyBorder="1" applyAlignment="1">
      <alignment vertical="center" wrapText="1"/>
    </xf>
    <xf numFmtId="3" fontId="63" fillId="0" borderId="25" xfId="44" applyNumberFormat="1" applyFont="1" applyBorder="1" applyAlignment="1">
      <alignment horizontal="center" vertical="center"/>
    </xf>
    <xf numFmtId="167" fontId="63" fillId="0" borderId="25" xfId="28" applyNumberFormat="1" applyFont="1" applyBorder="1" applyAlignment="1" applyProtection="1">
      <alignment horizontal="right" vertical="center"/>
    </xf>
    <xf numFmtId="0" fontId="63" fillId="29" borderId="27" xfId="44" applyFont="1" applyFill="1" applyBorder="1" applyAlignment="1">
      <alignment horizontal="center" vertical="center"/>
    </xf>
    <xf numFmtId="0" fontId="64" fillId="29" borderId="28" xfId="44" applyFont="1" applyFill="1" applyBorder="1" applyAlignment="1">
      <alignment horizontal="center" vertical="center" wrapText="1"/>
    </xf>
    <xf numFmtId="0" fontId="63" fillId="29" borderId="28" xfId="44" applyFont="1" applyFill="1" applyBorder="1" applyAlignment="1">
      <alignment horizontal="center" vertical="center"/>
    </xf>
    <xf numFmtId="167" fontId="63" fillId="29" borderId="29" xfId="28" applyNumberFormat="1" applyFont="1" applyFill="1" applyBorder="1" applyAlignment="1" applyProtection="1">
      <alignment horizontal="right" vertical="center"/>
    </xf>
    <xf numFmtId="167" fontId="62" fillId="29" borderId="21" xfId="28" applyNumberFormat="1" applyFont="1" applyFill="1" applyBorder="1" applyAlignment="1" applyProtection="1">
      <alignment horizontal="right" vertical="center"/>
    </xf>
    <xf numFmtId="0" fontId="62" fillId="0" borderId="26" xfId="44" applyFont="1" applyBorder="1" applyAlignment="1">
      <alignment horizontal="center" vertical="center"/>
    </xf>
    <xf numFmtId="0" fontId="63" fillId="27" borderId="0" xfId="44" applyFont="1" applyFill="1" applyAlignment="1">
      <alignment vertical="center"/>
    </xf>
    <xf numFmtId="0" fontId="72" fillId="0" borderId="20" xfId="44" applyFont="1" applyBorder="1" applyAlignment="1">
      <alignment vertical="center" wrapText="1"/>
    </xf>
    <xf numFmtId="0" fontId="63" fillId="0" borderId="30" xfId="44" applyFont="1" applyBorder="1" applyAlignment="1">
      <alignment horizontal="center" vertical="center"/>
    </xf>
    <xf numFmtId="0" fontId="72" fillId="0" borderId="30" xfId="44" applyFont="1" applyBorder="1" applyAlignment="1">
      <alignment horizontal="center" vertical="center"/>
    </xf>
    <xf numFmtId="167" fontId="72" fillId="0" borderId="37" xfId="28" applyNumberFormat="1" applyFont="1" applyBorder="1" applyAlignment="1" applyProtection="1">
      <alignment horizontal="right" vertical="center"/>
    </xf>
    <xf numFmtId="0" fontId="62" fillId="0" borderId="26" xfId="44" applyFont="1" applyBorder="1" applyAlignment="1">
      <alignment horizontal="center" vertical="center" wrapText="1"/>
    </xf>
    <xf numFmtId="0" fontId="63" fillId="0" borderId="26" xfId="44" applyFont="1" applyBorder="1" applyAlignment="1">
      <alignment vertical="center" wrapText="1"/>
    </xf>
    <xf numFmtId="167" fontId="63" fillId="0" borderId="26" xfId="28" applyNumberFormat="1" applyFont="1" applyFill="1" applyBorder="1" applyAlignment="1" applyProtection="1">
      <alignment horizontal="right" vertical="center"/>
    </xf>
    <xf numFmtId="0" fontId="63" fillId="0" borderId="20" xfId="109" applyFont="1" applyBorder="1" applyAlignment="1">
      <alignment vertical="center" wrapText="1"/>
    </xf>
    <xf numFmtId="0" fontId="63" fillId="0" borderId="20" xfId="109" applyFont="1" applyBorder="1" applyAlignment="1">
      <alignment horizontal="center" vertical="center"/>
    </xf>
    <xf numFmtId="2" fontId="63" fillId="0" borderId="20" xfId="44" applyNumberFormat="1" applyFont="1" applyBorder="1" applyAlignment="1">
      <alignment horizontal="center" vertical="center"/>
    </xf>
    <xf numFmtId="167" fontId="63" fillId="0" borderId="20" xfId="44" applyNumberFormat="1" applyFont="1" applyBorder="1" applyAlignment="1">
      <alignment horizontal="right" vertical="center"/>
    </xf>
    <xf numFmtId="0" fontId="72" fillId="0" borderId="25" xfId="44" applyFont="1" applyBorder="1" applyAlignment="1">
      <alignment horizontal="center" vertical="center"/>
    </xf>
    <xf numFmtId="0" fontId="72" fillId="0" borderId="25" xfId="44" applyFont="1" applyBorder="1" applyAlignment="1">
      <alignment vertical="center" wrapText="1"/>
    </xf>
    <xf numFmtId="3" fontId="72" fillId="0" borderId="25" xfId="44" applyNumberFormat="1" applyFont="1" applyBorder="1" applyAlignment="1">
      <alignment horizontal="center" vertical="center"/>
    </xf>
    <xf numFmtId="167" fontId="72" fillId="0" borderId="25" xfId="28" applyNumberFormat="1" applyFont="1" applyBorder="1" applyAlignment="1" applyProtection="1">
      <alignment horizontal="right" vertical="center"/>
    </xf>
    <xf numFmtId="0" fontId="72" fillId="0" borderId="26" xfId="44" applyFont="1" applyBorder="1" applyAlignment="1">
      <alignment horizontal="center" vertical="center"/>
    </xf>
    <xf numFmtId="0" fontId="72" fillId="0" borderId="26" xfId="44" applyFont="1" applyBorder="1" applyAlignment="1">
      <alignment vertical="center" wrapText="1"/>
    </xf>
    <xf numFmtId="3" fontId="72" fillId="0" borderId="26" xfId="44" applyNumberFormat="1" applyFont="1" applyBorder="1" applyAlignment="1">
      <alignment horizontal="center" vertical="center"/>
    </xf>
    <xf numFmtId="167" fontId="72" fillId="0" borderId="26" xfId="28" applyNumberFormat="1" applyFont="1" applyBorder="1" applyAlignment="1" applyProtection="1">
      <alignment horizontal="right" vertical="center"/>
    </xf>
    <xf numFmtId="167" fontId="63" fillId="0" borderId="37" xfId="28" applyNumberFormat="1" applyFont="1" applyBorder="1" applyAlignment="1" applyProtection="1">
      <alignment horizontal="right" vertical="center"/>
    </xf>
    <xf numFmtId="0" fontId="64" fillId="0" borderId="20" xfId="0" applyFont="1" applyBorder="1" applyAlignment="1">
      <alignment vertical="center" wrapText="1"/>
    </xf>
    <xf numFmtId="0" fontId="64" fillId="25" borderId="20" xfId="0" applyFont="1" applyFill="1" applyBorder="1" applyAlignment="1">
      <alignment vertical="center" wrapText="1"/>
    </xf>
    <xf numFmtId="0" fontId="63" fillId="0" borderId="20" xfId="83" applyFont="1" applyBorder="1" applyAlignment="1">
      <alignment horizontal="center" vertical="center"/>
    </xf>
    <xf numFmtId="1" fontId="63" fillId="0" borderId="20" xfId="44" applyNumberFormat="1" applyFont="1" applyBorder="1" applyAlignment="1">
      <alignment horizontal="center" vertical="center"/>
    </xf>
    <xf numFmtId="0" fontId="63" fillId="28" borderId="0" xfId="44" applyFont="1" applyFill="1" applyAlignment="1">
      <alignment vertical="center"/>
    </xf>
    <xf numFmtId="0" fontId="63" fillId="0" borderId="20" xfId="83" applyFont="1" applyBorder="1" applyAlignment="1">
      <alignment horizontal="left" vertical="center" wrapText="1"/>
    </xf>
    <xf numFmtId="1" fontId="63" fillId="0" borderId="25" xfId="44" applyNumberFormat="1" applyFont="1" applyBorder="1" applyAlignment="1">
      <alignment horizontal="center" vertical="center"/>
    </xf>
    <xf numFmtId="0" fontId="69" fillId="0" borderId="26" xfId="44" applyFont="1" applyBorder="1" applyAlignment="1">
      <alignment horizontal="center" vertical="center"/>
    </xf>
    <xf numFmtId="0" fontId="69" fillId="0" borderId="26" xfId="44" applyFont="1" applyBorder="1" applyAlignment="1">
      <alignment vertical="center" wrapText="1"/>
    </xf>
    <xf numFmtId="3" fontId="69" fillId="0" borderId="26" xfId="44" applyNumberFormat="1" applyFont="1" applyBorder="1" applyAlignment="1">
      <alignment horizontal="center" vertical="center"/>
    </xf>
    <xf numFmtId="167" fontId="69" fillId="0" borderId="26" xfId="28" applyNumberFormat="1" applyFont="1" applyBorder="1" applyAlignment="1" applyProtection="1">
      <alignment horizontal="right" vertical="center"/>
    </xf>
    <xf numFmtId="0" fontId="62" fillId="0" borderId="20" xfId="0" applyFont="1" applyBorder="1" applyAlignment="1">
      <alignment vertical="center" wrapText="1"/>
    </xf>
    <xf numFmtId="165" fontId="64" fillId="0" borderId="20" xfId="0" applyNumberFormat="1" applyFont="1" applyBorder="1" applyAlignment="1">
      <alignment vertical="center" wrapText="1"/>
    </xf>
    <xf numFmtId="165" fontId="63" fillId="0" borderId="20" xfId="0" applyNumberFormat="1" applyFont="1" applyBorder="1" applyAlignment="1">
      <alignment horizontal="center" vertical="center"/>
    </xf>
    <xf numFmtId="165" fontId="63" fillId="0" borderId="20" xfId="0" applyNumberFormat="1" applyFont="1" applyBorder="1" applyAlignment="1">
      <alignment vertical="center" wrapText="1"/>
    </xf>
    <xf numFmtId="167" fontId="63" fillId="0" borderId="25" xfId="28" applyNumberFormat="1" applyFont="1" applyFill="1" applyBorder="1" applyAlignment="1" applyProtection="1">
      <alignment horizontal="right" vertical="center"/>
    </xf>
    <xf numFmtId="4" fontId="64" fillId="0" borderId="20" xfId="44" applyNumberFormat="1" applyFont="1" applyBorder="1" applyAlignment="1">
      <alignment vertical="center" wrapText="1"/>
    </xf>
    <xf numFmtId="0" fontId="64" fillId="26" borderId="20" xfId="44" applyFont="1" applyFill="1" applyBorder="1" applyAlignment="1">
      <alignment vertical="center" wrapText="1"/>
    </xf>
    <xf numFmtId="3" fontId="62" fillId="0" borderId="20" xfId="44" applyNumberFormat="1" applyFont="1" applyBorder="1" applyAlignment="1">
      <alignment horizontal="center" vertical="center"/>
    </xf>
    <xf numFmtId="165" fontId="62" fillId="0" borderId="20" xfId="44" applyNumberFormat="1" applyFont="1" applyBorder="1" applyAlignment="1">
      <alignment vertical="center" wrapText="1"/>
    </xf>
    <xf numFmtId="0" fontId="64" fillId="0" borderId="25" xfId="44" applyFont="1" applyBorder="1" applyAlignment="1">
      <alignment horizontal="left" vertical="center" wrapText="1"/>
    </xf>
    <xf numFmtId="0" fontId="63" fillId="0" borderId="27" xfId="44" applyFont="1" applyBorder="1" applyAlignment="1">
      <alignment horizontal="center" vertical="center"/>
    </xf>
    <xf numFmtId="0" fontId="64" fillId="0" borderId="29" xfId="44" applyFont="1" applyBorder="1" applyAlignment="1">
      <alignment horizontal="right" vertical="center" wrapText="1"/>
    </xf>
    <xf numFmtId="3" fontId="63" fillId="0" borderId="23" xfId="44" applyNumberFormat="1" applyFont="1" applyBorder="1" applyAlignment="1">
      <alignment horizontal="center" vertical="center"/>
    </xf>
    <xf numFmtId="0" fontId="62" fillId="0" borderId="23" xfId="44" applyFont="1" applyBorder="1" applyAlignment="1">
      <alignment horizontal="center" vertical="center"/>
    </xf>
    <xf numFmtId="167" fontId="63" fillId="0" borderId="24" xfId="28" applyNumberFormat="1" applyFont="1" applyFill="1" applyBorder="1" applyAlignment="1" applyProtection="1">
      <alignment horizontal="right" vertical="center"/>
    </xf>
    <xf numFmtId="167" fontId="62" fillId="0" borderId="31" xfId="28" applyNumberFormat="1" applyFont="1" applyFill="1" applyBorder="1" applyAlignment="1" applyProtection="1">
      <alignment horizontal="right" vertical="center"/>
    </xf>
    <xf numFmtId="0" fontId="63" fillId="0" borderId="0" xfId="44" applyFont="1" applyAlignment="1">
      <alignment horizontal="center" vertical="center"/>
    </xf>
    <xf numFmtId="0" fontId="63" fillId="0" borderId="0" xfId="44" applyFont="1" applyAlignment="1">
      <alignment vertical="center" wrapText="1"/>
    </xf>
    <xf numFmtId="167" fontId="63" fillId="0" borderId="0" xfId="28" applyNumberFormat="1" applyFont="1" applyBorder="1" applyAlignment="1" applyProtection="1">
      <alignment horizontal="right" vertical="center"/>
    </xf>
    <xf numFmtId="167" fontId="63" fillId="0" borderId="0" xfId="28" applyNumberFormat="1" applyFont="1" applyBorder="1" applyAlignment="1" applyProtection="1">
      <alignment horizontal="center" vertical="center"/>
    </xf>
    <xf numFmtId="167" fontId="63" fillId="0" borderId="0" xfId="44" applyNumberFormat="1" applyFont="1" applyAlignment="1">
      <alignment horizontal="right" vertical="center"/>
    </xf>
    <xf numFmtId="0" fontId="62" fillId="0" borderId="30" xfId="44" applyFont="1" applyBorder="1" applyAlignment="1">
      <alignment horizontal="center" vertical="center"/>
    </xf>
    <xf numFmtId="0" fontId="62" fillId="0" borderId="20" xfId="0" applyFont="1" applyBorder="1" applyAlignment="1">
      <alignment horizontal="center" vertical="center"/>
    </xf>
    <xf numFmtId="0" fontId="64" fillId="0" borderId="20" xfId="0" applyFont="1" applyBorder="1" applyAlignment="1">
      <alignment horizontal="center" vertical="center"/>
    </xf>
    <xf numFmtId="0" fontId="62" fillId="24" borderId="13" xfId="0" applyFont="1" applyFill="1" applyBorder="1" applyAlignment="1">
      <alignment horizontal="center" vertical="center" wrapText="1"/>
    </xf>
    <xf numFmtId="0" fontId="62" fillId="24" borderId="13" xfId="0" applyFont="1" applyFill="1" applyBorder="1" applyAlignment="1">
      <alignment vertical="center" wrapText="1"/>
    </xf>
    <xf numFmtId="3" fontId="62" fillId="24" borderId="13" xfId="0" applyNumberFormat="1" applyFont="1" applyFill="1" applyBorder="1" applyAlignment="1">
      <alignment horizontal="center" vertical="center" wrapText="1"/>
    </xf>
    <xf numFmtId="1" fontId="62" fillId="24" borderId="13" xfId="0" applyNumberFormat="1" applyFont="1" applyFill="1" applyBorder="1" applyAlignment="1">
      <alignment horizontal="center" vertical="center" wrapText="1"/>
    </xf>
    <xf numFmtId="167" fontId="62" fillId="24" borderId="13" xfId="28" applyNumberFormat="1" applyFont="1" applyFill="1" applyBorder="1" applyAlignment="1" applyProtection="1">
      <alignment horizontal="center" vertical="center" wrapText="1"/>
    </xf>
    <xf numFmtId="167" fontId="62" fillId="24" borderId="13" xfId="77" applyNumberFormat="1" applyFont="1" applyFill="1" applyBorder="1" applyAlignment="1" applyProtection="1">
      <alignment horizontal="right" vertical="center" wrapText="1"/>
    </xf>
    <xf numFmtId="0" fontId="69" fillId="0" borderId="0" xfId="44" applyFont="1" applyAlignment="1">
      <alignment horizontal="center" vertical="center"/>
    </xf>
    <xf numFmtId="3" fontId="69" fillId="0" borderId="0" xfId="44" applyNumberFormat="1" applyFont="1" applyAlignment="1">
      <alignment horizontal="center" vertical="center"/>
    </xf>
    <xf numFmtId="1" fontId="69" fillId="0" borderId="0" xfId="44" applyNumberFormat="1" applyFont="1" applyAlignment="1">
      <alignment horizontal="center" vertical="center"/>
    </xf>
    <xf numFmtId="167" fontId="69" fillId="0" borderId="0" xfId="28" applyNumberFormat="1" applyFont="1" applyBorder="1" applyAlignment="1" applyProtection="1">
      <alignment horizontal="center" vertical="center"/>
    </xf>
    <xf numFmtId="167" fontId="69" fillId="0" borderId="0" xfId="28" applyNumberFormat="1" applyFont="1" applyBorder="1" applyAlignment="1" applyProtection="1">
      <alignment horizontal="right" vertical="center"/>
    </xf>
    <xf numFmtId="0" fontId="64" fillId="25" borderId="0" xfId="44" applyFont="1" applyFill="1" applyAlignment="1">
      <alignment vertical="center" wrapText="1"/>
    </xf>
    <xf numFmtId="0" fontId="62" fillId="24" borderId="0" xfId="44" applyFont="1" applyFill="1" applyAlignment="1">
      <alignment vertical="center" wrapText="1"/>
    </xf>
    <xf numFmtId="49" fontId="70" fillId="0" borderId="62" xfId="0" applyNumberFormat="1" applyFont="1" applyBorder="1" applyAlignment="1">
      <alignment horizontal="center" vertical="center"/>
    </xf>
    <xf numFmtId="0" fontId="63" fillId="0" borderId="39" xfId="0" applyFont="1" applyBorder="1" applyAlignment="1">
      <alignment vertical="center" wrapText="1"/>
    </xf>
    <xf numFmtId="167" fontId="63" fillId="0" borderId="0" xfId="28" applyNumberFormat="1" applyFont="1" applyFill="1" applyBorder="1" applyAlignment="1" applyProtection="1">
      <alignment horizontal="center" vertical="center"/>
    </xf>
    <xf numFmtId="167" fontId="63" fillId="0" borderId="0" xfId="28" applyNumberFormat="1" applyFont="1" applyFill="1" applyBorder="1" applyAlignment="1" applyProtection="1">
      <alignment horizontal="right" vertical="center"/>
    </xf>
    <xf numFmtId="0" fontId="64" fillId="24" borderId="20" xfId="44" applyFont="1" applyFill="1" applyBorder="1" applyAlignment="1">
      <alignment vertical="center" wrapText="1"/>
    </xf>
    <xf numFmtId="0" fontId="62" fillId="0" borderId="0" xfId="44" applyFont="1" applyAlignment="1">
      <alignment horizontal="center" vertical="center" wrapText="1"/>
    </xf>
    <xf numFmtId="0" fontId="62" fillId="0" borderId="0" xfId="44" applyFont="1" applyAlignment="1">
      <alignment horizontal="center" vertical="center"/>
    </xf>
    <xf numFmtId="4" fontId="64" fillId="0" borderId="0" xfId="44" applyNumberFormat="1" applyFont="1" applyAlignment="1">
      <alignment vertical="center" wrapText="1"/>
    </xf>
    <xf numFmtId="0" fontId="63" fillId="0" borderId="41" xfId="44" applyFont="1" applyBorder="1" applyAlignment="1">
      <alignment horizontal="center" vertical="center"/>
    </xf>
    <xf numFmtId="0" fontId="64" fillId="26" borderId="39" xfId="44" applyFont="1" applyFill="1" applyBorder="1" applyAlignment="1">
      <alignment vertical="center" wrapText="1"/>
    </xf>
    <xf numFmtId="3" fontId="63" fillId="0" borderId="39" xfId="44" applyNumberFormat="1" applyFont="1" applyBorder="1" applyAlignment="1">
      <alignment horizontal="center" vertical="center"/>
    </xf>
    <xf numFmtId="167" fontId="63" fillId="0" borderId="39" xfId="28" applyNumberFormat="1" applyFont="1" applyBorder="1" applyAlignment="1" applyProtection="1">
      <alignment vertical="center"/>
    </xf>
    <xf numFmtId="167" fontId="63" fillId="0" borderId="42" xfId="28" applyNumberFormat="1" applyFont="1" applyBorder="1" applyAlignment="1" applyProtection="1">
      <alignment horizontal="right" vertical="center"/>
    </xf>
    <xf numFmtId="0" fontId="64" fillId="0" borderId="39" xfId="44" applyFont="1" applyBorder="1" applyAlignment="1">
      <alignment vertical="center" wrapText="1"/>
    </xf>
    <xf numFmtId="0" fontId="62" fillId="0" borderId="41" xfId="44" applyFont="1" applyBorder="1" applyAlignment="1">
      <alignment horizontal="center" vertical="center"/>
    </xf>
    <xf numFmtId="3" fontId="62" fillId="0" borderId="39" xfId="44" applyNumberFormat="1" applyFont="1" applyBorder="1" applyAlignment="1">
      <alignment horizontal="center" vertical="center"/>
    </xf>
    <xf numFmtId="43" fontId="64" fillId="0" borderId="39" xfId="28" applyFont="1" applyBorder="1" applyAlignment="1" applyProtection="1">
      <alignment horizontal="center" vertical="center"/>
    </xf>
    <xf numFmtId="167" fontId="62" fillId="0" borderId="39" xfId="28" applyNumberFormat="1" applyFont="1" applyBorder="1" applyAlignment="1" applyProtection="1">
      <alignment vertical="center"/>
    </xf>
    <xf numFmtId="167" fontId="62" fillId="0" borderId="42" xfId="28" applyNumberFormat="1" applyFont="1" applyBorder="1" applyAlignment="1" applyProtection="1">
      <alignment horizontal="right" vertical="center"/>
    </xf>
    <xf numFmtId="0" fontId="62" fillId="0" borderId="39" xfId="44" applyFont="1" applyBorder="1" applyAlignment="1">
      <alignment vertical="center" wrapText="1"/>
    </xf>
    <xf numFmtId="43" fontId="62" fillId="0" borderId="39" xfId="28" quotePrefix="1" applyFont="1" applyBorder="1" applyAlignment="1" applyProtection="1">
      <alignment horizontal="center" vertical="center"/>
    </xf>
    <xf numFmtId="43" fontId="62" fillId="0" borderId="39" xfId="28" applyFont="1" applyBorder="1" applyAlignment="1" applyProtection="1">
      <alignment horizontal="center" vertical="center"/>
    </xf>
    <xf numFmtId="0" fontId="62" fillId="0" borderId="53" xfId="44" applyFont="1" applyBorder="1" applyAlignment="1">
      <alignment horizontal="center" vertical="center"/>
    </xf>
    <xf numFmtId="0" fontId="62" fillId="0" borderId="51" xfId="44" applyFont="1" applyBorder="1" applyAlignment="1">
      <alignment vertical="center" wrapText="1"/>
    </xf>
    <xf numFmtId="3" fontId="62" fillId="0" borderId="51" xfId="44" applyNumberFormat="1" applyFont="1" applyBorder="1" applyAlignment="1">
      <alignment horizontal="center" vertical="center"/>
    </xf>
    <xf numFmtId="43" fontId="62" fillId="0" borderId="51" xfId="28" quotePrefix="1" applyFont="1" applyBorder="1" applyAlignment="1" applyProtection="1">
      <alignment horizontal="center" vertical="center"/>
    </xf>
    <xf numFmtId="167" fontId="62" fillId="0" borderId="51" xfId="28" applyNumberFormat="1" applyFont="1" applyBorder="1" applyAlignment="1" applyProtection="1">
      <alignment vertical="center"/>
    </xf>
    <xf numFmtId="167" fontId="62" fillId="0" borderId="54" xfId="28" applyNumberFormat="1" applyFont="1" applyBorder="1" applyAlignment="1" applyProtection="1">
      <alignment horizontal="right" vertical="center"/>
    </xf>
    <xf numFmtId="0" fontId="63" fillId="0" borderId="57" xfId="44" applyFont="1" applyBorder="1" applyAlignment="1">
      <alignment horizontal="center" vertical="center"/>
    </xf>
    <xf numFmtId="0" fontId="65" fillId="0" borderId="0" xfId="44" applyFont="1" applyAlignment="1">
      <alignment vertical="center" wrapText="1"/>
    </xf>
    <xf numFmtId="167" fontId="64" fillId="0" borderId="0" xfId="28" applyNumberFormat="1" applyFont="1" applyBorder="1" applyAlignment="1" applyProtection="1">
      <alignment horizontal="center" vertical="center"/>
    </xf>
    <xf numFmtId="167" fontId="66" fillId="0" borderId="0" xfId="28" applyNumberFormat="1" applyFont="1" applyBorder="1" applyAlignment="1" applyProtection="1">
      <alignment horizontal="right" vertical="center"/>
    </xf>
    <xf numFmtId="0" fontId="64" fillId="0" borderId="0" xfId="44" applyFont="1" applyAlignment="1">
      <alignment vertical="center"/>
    </xf>
    <xf numFmtId="0" fontId="73" fillId="24" borderId="0" xfId="44" applyFont="1" applyFill="1" applyAlignment="1">
      <alignment vertical="center" wrapText="1"/>
    </xf>
    <xf numFmtId="0" fontId="76" fillId="0" borderId="39" xfId="44" applyFont="1" applyBorder="1" applyAlignment="1">
      <alignment vertical="top" wrapText="1"/>
    </xf>
    <xf numFmtId="0" fontId="63" fillId="0" borderId="0" xfId="83" applyFont="1" applyAlignment="1">
      <alignment horizontal="center" vertical="center"/>
    </xf>
    <xf numFmtId="1" fontId="62" fillId="0" borderId="0" xfId="44" applyNumberFormat="1" applyFont="1" applyAlignment="1">
      <alignment horizontal="center" vertical="center"/>
    </xf>
    <xf numFmtId="167" fontId="62" fillId="0" borderId="0" xfId="28" applyNumberFormat="1" applyFont="1" applyBorder="1" applyAlignment="1" applyProtection="1">
      <alignment horizontal="center" vertical="center"/>
    </xf>
    <xf numFmtId="0" fontId="63" fillId="0" borderId="0" xfId="44" applyFont="1" applyAlignment="1">
      <alignment vertical="top" wrapText="1"/>
    </xf>
    <xf numFmtId="167" fontId="62" fillId="29" borderId="68" xfId="28" applyNumberFormat="1" applyFont="1" applyFill="1" applyBorder="1" applyAlignment="1" applyProtection="1">
      <alignment horizontal="right" vertical="center"/>
    </xf>
    <xf numFmtId="0" fontId="67" fillId="0" borderId="0" xfId="44" applyFont="1" applyAlignment="1">
      <alignment vertical="center" wrapText="1"/>
    </xf>
    <xf numFmtId="0" fontId="68" fillId="0" borderId="0" xfId="44" applyFont="1" applyAlignment="1">
      <alignment horizontal="center" vertical="center"/>
    </xf>
    <xf numFmtId="1" fontId="68" fillId="0" borderId="0" xfId="44" applyNumberFormat="1" applyFont="1" applyAlignment="1">
      <alignment horizontal="center" vertical="center"/>
    </xf>
    <xf numFmtId="167" fontId="63" fillId="0" borderId="0" xfId="28" applyNumberFormat="1" applyFont="1" applyAlignment="1" applyProtection="1">
      <alignment horizontal="right" vertical="center"/>
    </xf>
    <xf numFmtId="0" fontId="63" fillId="24" borderId="10" xfId="44" applyFont="1" applyFill="1" applyBorder="1" applyAlignment="1">
      <alignment vertical="center"/>
    </xf>
    <xf numFmtId="0" fontId="62" fillId="0" borderId="38" xfId="44" applyFont="1" applyBorder="1" applyAlignment="1">
      <alignment horizontal="center" vertical="center"/>
    </xf>
    <xf numFmtId="0" fontId="64" fillId="0" borderId="38" xfId="44" applyFont="1" applyBorder="1" applyAlignment="1">
      <alignment vertical="center" wrapText="1"/>
    </xf>
    <xf numFmtId="3" fontId="63" fillId="0" borderId="38" xfId="44" applyNumberFormat="1" applyFont="1" applyBorder="1" applyAlignment="1">
      <alignment horizontal="center" vertical="center"/>
    </xf>
    <xf numFmtId="1" fontId="63" fillId="0" borderId="38" xfId="44" applyNumberFormat="1" applyFont="1" applyBorder="1" applyAlignment="1">
      <alignment horizontal="center" vertical="center"/>
    </xf>
    <xf numFmtId="167" fontId="63" fillId="0" borderId="38" xfId="28" applyNumberFormat="1" applyFont="1" applyBorder="1" applyAlignment="1" applyProtection="1">
      <alignment horizontal="right" vertical="center"/>
    </xf>
    <xf numFmtId="0" fontId="62" fillId="0" borderId="39" xfId="44" applyFont="1" applyBorder="1" applyAlignment="1">
      <alignment horizontal="center" vertical="center"/>
    </xf>
    <xf numFmtId="1" fontId="63" fillId="0" borderId="39" xfId="44" applyNumberFormat="1" applyFont="1" applyBorder="1" applyAlignment="1">
      <alignment horizontal="center" vertical="center"/>
    </xf>
    <xf numFmtId="167" fontId="63" fillId="0" borderId="39" xfId="28" applyNumberFormat="1" applyFont="1" applyBorder="1" applyAlignment="1" applyProtection="1">
      <alignment horizontal="right" vertical="center"/>
    </xf>
    <xf numFmtId="0" fontId="65" fillId="0" borderId="39" xfId="44" applyFont="1" applyBorder="1" applyAlignment="1">
      <alignment vertical="center" wrapText="1"/>
    </xf>
    <xf numFmtId="0" fontId="64" fillId="25" borderId="39" xfId="44" applyFont="1" applyFill="1" applyBorder="1" applyAlignment="1">
      <alignment vertical="center" wrapText="1"/>
    </xf>
    <xf numFmtId="0" fontId="64" fillId="0" borderId="39" xfId="44" applyFont="1" applyBorder="1" applyAlignment="1">
      <alignment horizontal="center" vertical="center"/>
    </xf>
    <xf numFmtId="167" fontId="66" fillId="0" borderId="39" xfId="28" applyNumberFormat="1" applyFont="1" applyBorder="1" applyAlignment="1" applyProtection="1">
      <alignment horizontal="right" vertical="center"/>
    </xf>
    <xf numFmtId="0" fontId="63" fillId="0" borderId="39" xfId="44" applyFont="1" applyBorder="1" applyAlignment="1">
      <alignment vertical="center" wrapText="1"/>
    </xf>
    <xf numFmtId="0" fontId="63" fillId="0" borderId="39" xfId="44" applyFont="1" applyBorder="1" applyAlignment="1">
      <alignment horizontal="center" vertical="center"/>
    </xf>
    <xf numFmtId="0" fontId="73" fillId="24" borderId="39" xfId="44" applyFont="1" applyFill="1" applyBorder="1" applyAlignment="1">
      <alignment vertical="center" wrapText="1"/>
    </xf>
    <xf numFmtId="0" fontId="68" fillId="0" borderId="39" xfId="44" applyFont="1" applyBorder="1" applyAlignment="1">
      <alignment horizontal="center" vertical="center"/>
    </xf>
    <xf numFmtId="1" fontId="68" fillId="0" borderId="39" xfId="44" applyNumberFormat="1" applyFont="1" applyBorder="1" applyAlignment="1">
      <alignment horizontal="center" vertical="center"/>
    </xf>
    <xf numFmtId="0" fontId="63" fillId="0" borderId="39" xfId="0" applyFont="1" applyBorder="1" applyAlignment="1">
      <alignment horizontal="center" vertical="center" wrapText="1"/>
    </xf>
    <xf numFmtId="0" fontId="65" fillId="0" borderId="39" xfId="0" applyFont="1" applyBorder="1" applyAlignment="1">
      <alignment vertical="center" wrapText="1"/>
    </xf>
    <xf numFmtId="1" fontId="62" fillId="0" borderId="39" xfId="44" applyNumberFormat="1" applyFont="1" applyBorder="1" applyAlignment="1">
      <alignment horizontal="center" vertical="center"/>
    </xf>
    <xf numFmtId="0" fontId="63" fillId="0" borderId="39" xfId="0" applyFont="1" applyBorder="1" applyAlignment="1">
      <alignment horizontal="center" vertical="center"/>
    </xf>
    <xf numFmtId="0" fontId="62" fillId="0" borderId="39" xfId="44" applyFont="1" applyBorder="1" applyAlignment="1">
      <alignment horizontal="center" vertical="center" wrapText="1"/>
    </xf>
    <xf numFmtId="167" fontId="63" fillId="0" borderId="39" xfId="28" applyNumberFormat="1" applyFont="1" applyFill="1" applyBorder="1" applyAlignment="1" applyProtection="1">
      <alignment horizontal="right" vertical="center"/>
    </xf>
    <xf numFmtId="0" fontId="63" fillId="0" borderId="39" xfId="44" applyFont="1" applyBorder="1" applyAlignment="1">
      <alignment horizontal="left" vertical="center" wrapText="1"/>
    </xf>
    <xf numFmtId="0" fontId="62" fillId="0" borderId="40" xfId="44" applyFont="1" applyBorder="1" applyAlignment="1">
      <alignment horizontal="center" vertical="center"/>
    </xf>
    <xf numFmtId="0" fontId="62" fillId="0" borderId="40" xfId="44" applyFont="1" applyBorder="1" applyAlignment="1">
      <alignment vertical="center" wrapText="1"/>
    </xf>
    <xf numFmtId="1" fontId="62" fillId="0" borderId="40" xfId="44" applyNumberFormat="1" applyFont="1" applyBorder="1" applyAlignment="1">
      <alignment horizontal="center" vertical="center"/>
    </xf>
    <xf numFmtId="167" fontId="63" fillId="0" borderId="40" xfId="28" applyNumberFormat="1" applyFont="1" applyBorder="1" applyAlignment="1" applyProtection="1">
      <alignment horizontal="right" vertical="center"/>
    </xf>
    <xf numFmtId="0" fontId="62" fillId="0" borderId="46" xfId="44" applyFont="1" applyBorder="1" applyAlignment="1">
      <alignment horizontal="center" vertical="center"/>
    </xf>
    <xf numFmtId="167" fontId="63" fillId="0" borderId="47" xfId="28" applyNumberFormat="1" applyFont="1" applyBorder="1" applyAlignment="1" applyProtection="1">
      <alignment horizontal="right" vertical="center"/>
    </xf>
    <xf numFmtId="0" fontId="64" fillId="0" borderId="39" xfId="0" applyFont="1" applyBorder="1" applyAlignment="1">
      <alignment horizontal="left" vertical="center" wrapText="1"/>
    </xf>
    <xf numFmtId="0" fontId="64" fillId="0" borderId="46" xfId="44" applyFont="1" applyBorder="1" applyAlignment="1">
      <alignment horizontal="center" vertical="center"/>
    </xf>
    <xf numFmtId="0" fontId="64" fillId="0" borderId="39" xfId="83" applyFont="1" applyBorder="1" applyAlignment="1">
      <alignment horizontal="left" vertical="center" wrapText="1"/>
    </xf>
    <xf numFmtId="0" fontId="63" fillId="27" borderId="39" xfId="44" applyFont="1" applyFill="1" applyBorder="1" applyAlignment="1">
      <alignment horizontal="left" vertical="center" wrapText="1"/>
    </xf>
    <xf numFmtId="0" fontId="62" fillId="0" borderId="48" xfId="44" applyFont="1" applyBorder="1" applyAlignment="1">
      <alignment horizontal="center" vertical="center"/>
    </xf>
    <xf numFmtId="0" fontId="63" fillId="0" borderId="40" xfId="44" applyFont="1" applyBorder="1" applyAlignment="1">
      <alignment vertical="center" wrapText="1"/>
    </xf>
    <xf numFmtId="3" fontId="63" fillId="0" borderId="40" xfId="44" applyNumberFormat="1" applyFont="1" applyBorder="1" applyAlignment="1">
      <alignment horizontal="center" vertical="center"/>
    </xf>
    <xf numFmtId="1" fontId="63" fillId="0" borderId="40" xfId="44" applyNumberFormat="1" applyFont="1" applyBorder="1" applyAlignment="1">
      <alignment horizontal="center" vertical="center"/>
    </xf>
    <xf numFmtId="167" fontId="63" fillId="0" borderId="49" xfId="28" applyNumberFormat="1" applyFont="1" applyBorder="1" applyAlignment="1" applyProtection="1">
      <alignment horizontal="right" vertical="center"/>
    </xf>
    <xf numFmtId="0" fontId="62" fillId="0" borderId="43" xfId="44" applyFont="1" applyBorder="1" applyAlignment="1">
      <alignment horizontal="center" vertical="center"/>
    </xf>
    <xf numFmtId="0" fontId="63" fillId="0" borderId="44" xfId="44" applyFont="1" applyBorder="1" applyAlignment="1">
      <alignment vertical="center" wrapText="1"/>
    </xf>
    <xf numFmtId="3" fontId="63" fillId="0" borderId="44" xfId="44" applyNumberFormat="1" applyFont="1" applyBorder="1" applyAlignment="1">
      <alignment horizontal="center" vertical="center"/>
    </xf>
    <xf numFmtId="1" fontId="63" fillId="0" borderId="44" xfId="44" applyNumberFormat="1" applyFont="1" applyBorder="1" applyAlignment="1">
      <alignment horizontal="center" vertical="center"/>
    </xf>
    <xf numFmtId="167" fontId="63" fillId="0" borderId="45" xfId="28" applyNumberFormat="1" applyFont="1" applyBorder="1" applyAlignment="1" applyProtection="1">
      <alignment horizontal="right" vertical="center"/>
    </xf>
    <xf numFmtId="0" fontId="62" fillId="0" borderId="46" xfId="0" applyFont="1" applyBorder="1" applyAlignment="1">
      <alignment horizontal="center" vertical="center"/>
    </xf>
    <xf numFmtId="0" fontId="64" fillId="0" borderId="39" xfId="0" applyFont="1" applyBorder="1" applyAlignment="1">
      <alignment vertical="center" wrapText="1"/>
    </xf>
    <xf numFmtId="3" fontId="63" fillId="0" borderId="39" xfId="0" applyNumberFormat="1" applyFont="1" applyBorder="1" applyAlignment="1">
      <alignment horizontal="center" vertical="center"/>
    </xf>
    <xf numFmtId="1" fontId="63" fillId="0" borderId="39" xfId="0" applyNumberFormat="1" applyFont="1" applyBorder="1" applyAlignment="1">
      <alignment horizontal="center" vertical="center"/>
    </xf>
    <xf numFmtId="0" fontId="62" fillId="0" borderId="39" xfId="0" applyFont="1" applyBorder="1" applyAlignment="1">
      <alignment vertical="center" wrapText="1"/>
    </xf>
    <xf numFmtId="0" fontId="64" fillId="25" borderId="39" xfId="0" applyFont="1" applyFill="1" applyBorder="1" applyAlignment="1">
      <alignment vertical="center" wrapText="1"/>
    </xf>
    <xf numFmtId="0" fontId="64" fillId="0" borderId="46" xfId="0" applyFont="1" applyBorder="1" applyAlignment="1">
      <alignment horizontal="center" vertical="center"/>
    </xf>
    <xf numFmtId="164" fontId="63" fillId="0" borderId="39" xfId="77" applyNumberFormat="1" applyFont="1" applyBorder="1" applyAlignment="1" applyProtection="1">
      <alignment horizontal="center" vertical="center"/>
    </xf>
    <xf numFmtId="0" fontId="76" fillId="0" borderId="39" xfId="44" applyFont="1" applyBorder="1" applyAlignment="1">
      <alignment vertical="center" wrapText="1"/>
    </xf>
    <xf numFmtId="0" fontId="63" fillId="0" borderId="39" xfId="0" applyFont="1" applyBorder="1" applyAlignment="1">
      <alignment horizontal="left" vertical="center" wrapText="1"/>
    </xf>
    <xf numFmtId="0" fontId="62" fillId="0" borderId="48" xfId="0" applyFont="1" applyBorder="1" applyAlignment="1">
      <alignment horizontal="center" vertical="center"/>
    </xf>
    <xf numFmtId="0" fontId="65" fillId="0" borderId="40" xfId="0" applyFont="1" applyBorder="1" applyAlignment="1">
      <alignment vertical="center" wrapText="1"/>
    </xf>
    <xf numFmtId="0" fontId="63" fillId="0" borderId="40" xfId="0" applyFont="1" applyBorder="1" applyAlignment="1">
      <alignment horizontal="center" vertical="center"/>
    </xf>
    <xf numFmtId="1" fontId="63" fillId="0" borderId="40" xfId="0" applyNumberFormat="1" applyFont="1" applyBorder="1" applyAlignment="1">
      <alignment horizontal="center" vertical="center"/>
    </xf>
    <xf numFmtId="0" fontId="64" fillId="0" borderId="44" xfId="44" applyFont="1" applyBorder="1" applyAlignment="1">
      <alignment vertical="center" wrapText="1"/>
    </xf>
    <xf numFmtId="4" fontId="64" fillId="0" borderId="39" xfId="44" applyNumberFormat="1" applyFont="1" applyBorder="1" applyAlignment="1">
      <alignment vertical="center" wrapText="1"/>
    </xf>
    <xf numFmtId="1" fontId="64" fillId="0" borderId="39" xfId="44" applyNumberFormat="1" applyFont="1" applyBorder="1" applyAlignment="1">
      <alignment horizontal="center" vertical="center"/>
    </xf>
    <xf numFmtId="167" fontId="62" fillId="0" borderId="47" xfId="28" applyNumberFormat="1" applyFont="1" applyBorder="1" applyAlignment="1" applyProtection="1">
      <alignment horizontal="right" vertical="center"/>
    </xf>
    <xf numFmtId="49" fontId="62" fillId="0" borderId="39" xfId="44" quotePrefix="1" applyNumberFormat="1" applyFont="1" applyBorder="1" applyAlignment="1">
      <alignment horizontal="center" vertical="center"/>
    </xf>
    <xf numFmtId="49" fontId="62" fillId="0" borderId="39" xfId="44" applyNumberFormat="1" applyFont="1" applyBorder="1" applyAlignment="1">
      <alignment horizontal="center" vertical="center"/>
    </xf>
    <xf numFmtId="0" fontId="62" fillId="0" borderId="50" xfId="44" applyFont="1" applyBorder="1" applyAlignment="1">
      <alignment horizontal="center" vertical="center"/>
    </xf>
    <xf numFmtId="0" fontId="63" fillId="0" borderId="51" xfId="44" applyFont="1" applyBorder="1" applyAlignment="1">
      <alignment vertical="center" wrapText="1"/>
    </xf>
    <xf numFmtId="3" fontId="63" fillId="0" borderId="51" xfId="44" applyNumberFormat="1" applyFont="1" applyBorder="1" applyAlignment="1">
      <alignment horizontal="center" vertical="center"/>
    </xf>
    <xf numFmtId="1" fontId="63" fillId="0" borderId="51" xfId="44" applyNumberFormat="1" applyFont="1" applyBorder="1" applyAlignment="1">
      <alignment horizontal="center" vertical="center"/>
    </xf>
    <xf numFmtId="167" fontId="63" fillId="0" borderId="52" xfId="28" applyNumberFormat="1" applyFont="1" applyBorder="1" applyAlignment="1" applyProtection="1">
      <alignment horizontal="right" vertical="center"/>
    </xf>
    <xf numFmtId="0" fontId="64" fillId="0" borderId="29" xfId="44" applyFont="1" applyBorder="1" applyAlignment="1">
      <alignment horizontal="center" vertical="center" wrapText="1"/>
    </xf>
    <xf numFmtId="0" fontId="63" fillId="0" borderId="23" xfId="44" applyFont="1" applyBorder="1" applyAlignment="1">
      <alignment horizontal="center" vertical="center" wrapText="1"/>
    </xf>
    <xf numFmtId="0" fontId="62" fillId="0" borderId="23" xfId="44" applyFont="1" applyBorder="1" applyAlignment="1">
      <alignment horizontal="center" vertical="center" wrapText="1"/>
    </xf>
    <xf numFmtId="167" fontId="63" fillId="29" borderId="29" xfId="28" applyNumberFormat="1" applyFont="1" applyFill="1" applyBorder="1" applyAlignment="1" applyProtection="1">
      <alignment vertical="center"/>
    </xf>
    <xf numFmtId="167" fontId="64" fillId="0" borderId="39" xfId="28" applyNumberFormat="1" applyFont="1" applyBorder="1" applyAlignment="1" applyProtection="1">
      <alignment horizontal="right" vertical="center"/>
    </xf>
    <xf numFmtId="167" fontId="68" fillId="0" borderId="39" xfId="28" applyNumberFormat="1" applyFont="1" applyBorder="1" applyAlignment="1" applyProtection="1">
      <alignment horizontal="right" vertical="center"/>
    </xf>
    <xf numFmtId="167" fontId="62" fillId="0" borderId="39" xfId="28" applyNumberFormat="1" applyFont="1" applyBorder="1" applyAlignment="1" applyProtection="1">
      <alignment horizontal="right" vertical="center"/>
    </xf>
    <xf numFmtId="167" fontId="62" fillId="0" borderId="40" xfId="28" applyNumberFormat="1" applyFont="1" applyBorder="1" applyAlignment="1" applyProtection="1">
      <alignment horizontal="right" vertical="center"/>
    </xf>
    <xf numFmtId="167" fontId="63" fillId="0" borderId="44" xfId="28" applyNumberFormat="1" applyFont="1" applyBorder="1" applyAlignment="1" applyProtection="1">
      <alignment horizontal="right" vertical="center"/>
    </xf>
    <xf numFmtId="167" fontId="63" fillId="0" borderId="51" xfId="28" applyNumberFormat="1" applyFont="1" applyBorder="1" applyAlignment="1" applyProtection="1">
      <alignment horizontal="right" vertical="center"/>
    </xf>
    <xf numFmtId="0" fontId="63" fillId="0" borderId="24" xfId="28" applyNumberFormat="1" applyFont="1" applyFill="1" applyBorder="1" applyAlignment="1" applyProtection="1">
      <alignment horizontal="right" vertical="center" wrapText="1"/>
    </xf>
    <xf numFmtId="167" fontId="62" fillId="24" borderId="13" xfId="28" applyNumberFormat="1" applyFont="1" applyFill="1" applyBorder="1" applyAlignment="1" applyProtection="1">
      <alignment vertical="center" wrapText="1"/>
    </xf>
    <xf numFmtId="167" fontId="63" fillId="0" borderId="0" xfId="28" applyNumberFormat="1" applyFont="1" applyBorder="1" applyAlignment="1" applyProtection="1">
      <alignment vertical="center"/>
    </xf>
    <xf numFmtId="167" fontId="69" fillId="0" borderId="0" xfId="28" applyNumberFormat="1" applyFont="1" applyBorder="1" applyAlignment="1" applyProtection="1">
      <alignment vertical="center"/>
    </xf>
    <xf numFmtId="167" fontId="64" fillId="0" borderId="0" xfId="28" applyNumberFormat="1" applyFont="1" applyBorder="1" applyAlignment="1" applyProtection="1">
      <alignment vertical="center"/>
    </xf>
    <xf numFmtId="167" fontId="68" fillId="0" borderId="0" xfId="28" applyNumberFormat="1" applyFont="1" applyBorder="1" applyAlignment="1" applyProtection="1">
      <alignment vertical="center"/>
    </xf>
    <xf numFmtId="167" fontId="62" fillId="0" borderId="0" xfId="28" applyNumberFormat="1" applyFont="1" applyBorder="1" applyAlignment="1" applyProtection="1">
      <alignment vertical="center"/>
    </xf>
    <xf numFmtId="167" fontId="63" fillId="0" borderId="0" xfId="28" applyNumberFormat="1" applyFont="1" applyAlignment="1" applyProtection="1">
      <alignment vertical="center"/>
    </xf>
    <xf numFmtId="167" fontId="62" fillId="0" borderId="69" xfId="28" applyNumberFormat="1" applyFont="1" applyBorder="1" applyAlignment="1" applyProtection="1">
      <alignment horizontal="right" vertical="center"/>
    </xf>
    <xf numFmtId="0" fontId="75" fillId="0" borderId="0" xfId="44" applyFont="1" applyAlignment="1" applyProtection="1">
      <alignment vertical="center" wrapText="1"/>
      <protection locked="0"/>
    </xf>
    <xf numFmtId="167" fontId="62" fillId="0" borderId="61" xfId="102" applyNumberFormat="1" applyFont="1" applyBorder="1" applyAlignment="1">
      <alignment horizontal="right"/>
    </xf>
    <xf numFmtId="167" fontId="63" fillId="0" borderId="61" xfId="102" applyNumberFormat="1" applyFont="1" applyBorder="1"/>
    <xf numFmtId="167" fontId="63" fillId="0" borderId="64" xfId="102" applyNumberFormat="1" applyFont="1" applyBorder="1"/>
    <xf numFmtId="167" fontId="81" fillId="0" borderId="65" xfId="102" applyNumberFormat="1" applyFont="1" applyFill="1" applyBorder="1" applyAlignment="1">
      <alignment vertical="center"/>
    </xf>
    <xf numFmtId="0" fontId="62" fillId="24" borderId="33" xfId="0" applyFont="1" applyFill="1" applyBorder="1" applyAlignment="1">
      <alignment horizontal="center" vertical="center" wrapText="1"/>
    </xf>
    <xf numFmtId="0" fontId="62" fillId="24" borderId="34" xfId="0" applyFont="1" applyFill="1" applyBorder="1" applyAlignment="1">
      <alignment vertical="center" wrapText="1"/>
    </xf>
    <xf numFmtId="3" fontId="62" fillId="24" borderId="34" xfId="0" applyNumberFormat="1" applyFont="1" applyFill="1" applyBorder="1" applyAlignment="1">
      <alignment horizontal="center" vertical="center" wrapText="1"/>
    </xf>
    <xf numFmtId="1" fontId="62" fillId="24" borderId="34" xfId="0" applyNumberFormat="1" applyFont="1" applyFill="1" applyBorder="1" applyAlignment="1">
      <alignment horizontal="center" vertical="center" wrapText="1"/>
    </xf>
    <xf numFmtId="167" fontId="62" fillId="24" borderId="34" xfId="28" applyNumberFormat="1" applyFont="1" applyFill="1" applyBorder="1" applyAlignment="1">
      <alignment horizontal="center" vertical="center" wrapText="1"/>
    </xf>
    <xf numFmtId="167" fontId="62" fillId="24" borderId="36" xfId="77" applyNumberFormat="1" applyFont="1" applyFill="1" applyBorder="1" applyAlignment="1">
      <alignment horizontal="right" vertical="center" wrapText="1"/>
    </xf>
    <xf numFmtId="0" fontId="62" fillId="0" borderId="0" xfId="83" applyFont="1" applyAlignment="1">
      <alignment horizontal="center" vertical="center"/>
    </xf>
    <xf numFmtId="0" fontId="52" fillId="0" borderId="0" xfId="97" applyFont="1" applyAlignment="1">
      <alignment horizontal="center"/>
    </xf>
    <xf numFmtId="0" fontId="82" fillId="0" borderId="0" xfId="97" applyFont="1" applyAlignment="1">
      <alignment horizontal="center" vertical="center" wrapText="1"/>
    </xf>
    <xf numFmtId="0" fontId="82" fillId="0" borderId="0" xfId="97" applyFont="1" applyAlignment="1">
      <alignment horizontal="center" vertical="center"/>
    </xf>
    <xf numFmtId="0" fontId="62" fillId="0" borderId="59" xfId="44" applyFont="1" applyBorder="1" applyAlignment="1" applyProtection="1">
      <alignment horizontal="center" vertical="center" wrapText="1"/>
      <protection locked="0"/>
    </xf>
    <xf numFmtId="0" fontId="62" fillId="0" borderId="66" xfId="44" applyFont="1" applyBorder="1" applyAlignment="1" applyProtection="1">
      <alignment horizontal="center" vertical="center" wrapText="1"/>
      <protection locked="0"/>
    </xf>
    <xf numFmtId="0" fontId="62" fillId="0" borderId="67" xfId="44" applyFont="1" applyBorder="1" applyAlignment="1" applyProtection="1">
      <alignment horizontal="center" vertical="center" wrapText="1"/>
      <protection locked="0"/>
    </xf>
    <xf numFmtId="0" fontId="75" fillId="0" borderId="25" xfId="44" applyFont="1" applyBorder="1" applyAlignment="1">
      <alignment horizontal="center" vertical="center"/>
    </xf>
    <xf numFmtId="0" fontId="75" fillId="0" borderId="20" xfId="44" applyFont="1" applyBorder="1" applyAlignment="1">
      <alignment horizontal="center" vertical="center"/>
    </xf>
    <xf numFmtId="0" fontId="63" fillId="0" borderId="20" xfId="44" applyFont="1" applyBorder="1" applyAlignment="1">
      <alignment horizontal="center" vertical="center"/>
    </xf>
    <xf numFmtId="0" fontId="62" fillId="0" borderId="20" xfId="44" applyFont="1" applyBorder="1" applyAlignment="1">
      <alignment horizontal="center" vertical="center"/>
    </xf>
    <xf numFmtId="0" fontId="62" fillId="0" borderId="25" xfId="44" applyFont="1" applyBorder="1" applyAlignment="1">
      <alignment horizontal="center" vertical="center"/>
    </xf>
    <xf numFmtId="0" fontId="64" fillId="29" borderId="58" xfId="44" applyFont="1" applyFill="1" applyBorder="1" applyAlignment="1">
      <alignment horizontal="center" vertical="center" wrapText="1"/>
    </xf>
    <xf numFmtId="0" fontId="64" fillId="29" borderId="56" xfId="44" applyFont="1" applyFill="1" applyBorder="1" applyAlignment="1">
      <alignment horizontal="center" vertical="center" wrapText="1"/>
    </xf>
    <xf numFmtId="0" fontId="64" fillId="29" borderId="55" xfId="44" applyFont="1" applyFill="1" applyBorder="1" applyAlignment="1">
      <alignment horizontal="center" vertical="center" wrapText="1"/>
    </xf>
    <xf numFmtId="0" fontId="71" fillId="0" borderId="65" xfId="0" applyFont="1" applyBorder="1" applyAlignment="1">
      <alignment horizontal="center" vertical="center" wrapText="1"/>
    </xf>
    <xf numFmtId="4" fontId="83" fillId="0" borderId="39" xfId="101" applyNumberFormat="1" applyFont="1" applyBorder="1" applyAlignment="1">
      <alignment horizontal="left" vertical="center" wrapText="1"/>
    </xf>
    <xf numFmtId="4" fontId="83" fillId="0" borderId="61" xfId="101" applyNumberFormat="1" applyFont="1" applyBorder="1" applyAlignment="1">
      <alignment horizontal="left" vertical="center" wrapText="1"/>
    </xf>
  </cellXfs>
  <cellStyles count="13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10" xfId="85" xr:uid="{00000000-0005-0000-0000-00001C000000}"/>
    <cellStyle name="Comma 10 3" xfId="96" xr:uid="{00000000-0005-0000-0000-00001D000000}"/>
    <cellStyle name="Comma 105" xfId="88" xr:uid="{00000000-0005-0000-0000-00001E000000}"/>
    <cellStyle name="Comma 11" xfId="92" xr:uid="{00000000-0005-0000-0000-00001F000000}"/>
    <cellStyle name="Comma 11 2" xfId="100" xr:uid="{00000000-0005-0000-0000-000020000000}"/>
    <cellStyle name="Comma 11 3" xfId="115" xr:uid="{00000000-0005-0000-0000-000021000000}"/>
    <cellStyle name="Comma 11 3 2" xfId="116" xr:uid="{00000000-0005-0000-0000-000022000000}"/>
    <cellStyle name="Comma 11 4" xfId="118" xr:uid="{00000000-0005-0000-0000-000023000000}"/>
    <cellStyle name="Comma 11 5" xfId="122" xr:uid="{00000000-0005-0000-0000-000024000000}"/>
    <cellStyle name="Comma 11 5 2" xfId="124" xr:uid="{00000000-0005-0000-0000-000025000000}"/>
    <cellStyle name="Comma 11 5 3" xfId="127" xr:uid="{00000000-0005-0000-0000-000026000000}"/>
    <cellStyle name="Comma 11 6" xfId="131" xr:uid="{00000000-0005-0000-0000-000027000000}"/>
    <cellStyle name="Comma 11 6 2" xfId="132" xr:uid="{00000000-0005-0000-0000-000028000000}"/>
    <cellStyle name="Comma 11 6 2 2" xfId="133" xr:uid="{00000000-0005-0000-0000-000029000000}"/>
    <cellStyle name="Comma 11 7" xfId="134" xr:uid="{00000000-0005-0000-0000-00002A000000}"/>
    <cellStyle name="Comma 12" xfId="98" xr:uid="{00000000-0005-0000-0000-00002B000000}"/>
    <cellStyle name="Comma 16" xfId="69" xr:uid="{00000000-0005-0000-0000-00002C000000}"/>
    <cellStyle name="Comma 19" xfId="90" xr:uid="{00000000-0005-0000-0000-00002D000000}"/>
    <cellStyle name="Comma 19 3" xfId="95" xr:uid="{00000000-0005-0000-0000-00002E000000}"/>
    <cellStyle name="Comma 2" xfId="29" xr:uid="{00000000-0005-0000-0000-00002F000000}"/>
    <cellStyle name="Comma 2 2" xfId="30" xr:uid="{00000000-0005-0000-0000-000030000000}"/>
    <cellStyle name="Comma 2 2 2" xfId="108" xr:uid="{00000000-0005-0000-0000-000031000000}"/>
    <cellStyle name="Comma 2 3" xfId="65" xr:uid="{00000000-0005-0000-0000-000032000000}"/>
    <cellStyle name="Comma 2 3 2" xfId="86" xr:uid="{00000000-0005-0000-0000-000033000000}"/>
    <cellStyle name="Comma 3" xfId="31" xr:uid="{00000000-0005-0000-0000-000034000000}"/>
    <cellStyle name="Comma 3 2" xfId="70" xr:uid="{00000000-0005-0000-0000-000035000000}"/>
    <cellStyle name="Comma 30" xfId="135" xr:uid="{00000000-0005-0000-0000-000036000000}"/>
    <cellStyle name="Comma 35" xfId="94" xr:uid="{00000000-0005-0000-0000-000037000000}"/>
    <cellStyle name="Comma 4" xfId="32" xr:uid="{00000000-0005-0000-0000-000038000000}"/>
    <cellStyle name="Comma 5" xfId="33" xr:uid="{00000000-0005-0000-0000-000039000000}"/>
    <cellStyle name="Comma 5 2" xfId="77" xr:uid="{00000000-0005-0000-0000-00003A000000}"/>
    <cellStyle name="Comma 6" xfId="34" xr:uid="{00000000-0005-0000-0000-00003B000000}"/>
    <cellStyle name="Comma 6 2" xfId="102" xr:uid="{00000000-0005-0000-0000-00003C000000}"/>
    <cellStyle name="Comma 7" xfId="64" xr:uid="{00000000-0005-0000-0000-00003D000000}"/>
    <cellStyle name="Comma 8" xfId="67" xr:uid="{00000000-0005-0000-0000-00003E000000}"/>
    <cellStyle name="Comma 8 2" xfId="104" xr:uid="{00000000-0005-0000-0000-00003F000000}"/>
    <cellStyle name="Comma 8 2 2" xfId="106" xr:uid="{00000000-0005-0000-0000-000040000000}"/>
    <cellStyle name="Comma 8 2 2 2" xfId="110" xr:uid="{00000000-0005-0000-0000-000041000000}"/>
    <cellStyle name="Comma 9" xfId="82" xr:uid="{00000000-0005-0000-0000-000042000000}"/>
    <cellStyle name="Comma 9 2" xfId="89" xr:uid="{00000000-0005-0000-0000-000043000000}"/>
    <cellStyle name="Comma 9 3" xfId="114" xr:uid="{00000000-0005-0000-0000-000044000000}"/>
    <cellStyle name="Comma 9 3 2" xfId="117" xr:uid="{00000000-0005-0000-0000-000045000000}"/>
    <cellStyle name="Currency 2" xfId="71" xr:uid="{00000000-0005-0000-0000-000046000000}"/>
    <cellStyle name="Explanatory Text" xfId="35" builtinId="53" customBuiltin="1"/>
    <cellStyle name="Good" xfId="36" builtinId="26" customBuiltin="1"/>
    <cellStyle name="Heading 1" xfId="37" builtinId="16" customBuiltin="1"/>
    <cellStyle name="Heading 2" xfId="38" builtinId="17" customBuiltin="1"/>
    <cellStyle name="Heading 3" xfId="39" builtinId="18" customBuiltin="1"/>
    <cellStyle name="Heading 4" xfId="40" builtinId="19" customBuiltin="1"/>
    <cellStyle name="Input" xfId="41" builtinId="20" customBuiltin="1"/>
    <cellStyle name="Linked Cell" xfId="42" builtinId="24" customBuiltin="1"/>
    <cellStyle name="Neutral" xfId="43" builtinId="28" customBuiltin="1"/>
    <cellStyle name="Normal" xfId="0" builtinId="0"/>
    <cellStyle name="Normal 10" xfId="44" xr:uid="{00000000-0005-0000-0000-000051000000}"/>
    <cellStyle name="Normal 11" xfId="45" xr:uid="{00000000-0005-0000-0000-000052000000}"/>
    <cellStyle name="Normal 117" xfId="112" xr:uid="{00000000-0005-0000-0000-000053000000}"/>
    <cellStyle name="Normal 12" xfId="46" xr:uid="{00000000-0005-0000-0000-000054000000}"/>
    <cellStyle name="Normal 13" xfId="47" xr:uid="{00000000-0005-0000-0000-000055000000}"/>
    <cellStyle name="Normal 14" xfId="48" xr:uid="{00000000-0005-0000-0000-000056000000}"/>
    <cellStyle name="Normal 14 2" xfId="99" xr:uid="{00000000-0005-0000-0000-000057000000}"/>
    <cellStyle name="Normal 15" xfId="66" xr:uid="{00000000-0005-0000-0000-000058000000}"/>
    <cellStyle name="Normal 15 2" xfId="103" xr:uid="{00000000-0005-0000-0000-000059000000}"/>
    <cellStyle name="Normal 15 2 2" xfId="105" xr:uid="{00000000-0005-0000-0000-00005A000000}"/>
    <cellStyle name="Normal 15 2 2 2" xfId="111" xr:uid="{00000000-0005-0000-0000-00005B000000}"/>
    <cellStyle name="Normal 16" xfId="72" xr:uid="{00000000-0005-0000-0000-00005C000000}"/>
    <cellStyle name="Normal 17" xfId="73" xr:uid="{00000000-0005-0000-0000-00005D000000}"/>
    <cellStyle name="Normal 18" xfId="74" xr:uid="{00000000-0005-0000-0000-00005E000000}"/>
    <cellStyle name="Normal 19" xfId="75" xr:uid="{00000000-0005-0000-0000-00005F000000}"/>
    <cellStyle name="Normal 2" xfId="49" xr:uid="{00000000-0005-0000-0000-000060000000}"/>
    <cellStyle name="Normal 2 2" xfId="50" xr:uid="{00000000-0005-0000-0000-000061000000}"/>
    <cellStyle name="Normal 2 3" xfId="51" xr:uid="{00000000-0005-0000-0000-000062000000}"/>
    <cellStyle name="Normal 2 3 2" xfId="78" xr:uid="{00000000-0005-0000-0000-000063000000}"/>
    <cellStyle name="Normal 2_COMMON FACILITIES" xfId="80" xr:uid="{00000000-0005-0000-0000-000064000000}"/>
    <cellStyle name="Normal 20" xfId="76" xr:uid="{00000000-0005-0000-0000-000065000000}"/>
    <cellStyle name="Normal 21" xfId="68" xr:uid="{00000000-0005-0000-0000-000066000000}"/>
    <cellStyle name="Normal 22" xfId="81" xr:uid="{00000000-0005-0000-0000-000067000000}"/>
    <cellStyle name="Normal 23" xfId="84" xr:uid="{00000000-0005-0000-0000-000068000000}"/>
    <cellStyle name="Normal 24" xfId="91" xr:uid="{00000000-0005-0000-0000-000069000000}"/>
    <cellStyle name="Normal 25" xfId="97" xr:uid="{00000000-0005-0000-0000-00006A000000}"/>
    <cellStyle name="Normal 26" xfId="101" xr:uid="{00000000-0005-0000-0000-00006B000000}"/>
    <cellStyle name="Normal 26 2" xfId="107" xr:uid="{00000000-0005-0000-0000-00006C000000}"/>
    <cellStyle name="Normal 26 3" xfId="109" xr:uid="{00000000-0005-0000-0000-00006D000000}"/>
    <cellStyle name="Normal 26 3 2" xfId="119" xr:uid="{00000000-0005-0000-0000-00006E000000}"/>
    <cellStyle name="Normal 26 3 2 2" xfId="121" xr:uid="{00000000-0005-0000-0000-00006F000000}"/>
    <cellStyle name="Normal 26 3 2 2 2" xfId="123" xr:uid="{00000000-0005-0000-0000-000070000000}"/>
    <cellStyle name="Normal 26 3 2 2 3" xfId="126" xr:uid="{00000000-0005-0000-0000-000071000000}"/>
    <cellStyle name="Normal 26 3 2 2 3 2" xfId="128" xr:uid="{00000000-0005-0000-0000-000072000000}"/>
    <cellStyle name="Normal 26 3 2 2 3 3" xfId="129" xr:uid="{00000000-0005-0000-0000-000073000000}"/>
    <cellStyle name="Normal 26 5" xfId="130" xr:uid="{00000000-0005-0000-0000-000074000000}"/>
    <cellStyle name="Normal 26 5 4" xfId="120" xr:uid="{00000000-0005-0000-0000-000075000000}"/>
    <cellStyle name="Normal 28" xfId="125" xr:uid="{00000000-0005-0000-0000-000076000000}"/>
    <cellStyle name="Normal 3" xfId="52" xr:uid="{00000000-0005-0000-0000-000077000000}"/>
    <cellStyle name="Normal 31" xfId="87" xr:uid="{00000000-0005-0000-0000-000078000000}"/>
    <cellStyle name="Normal 32" xfId="79" xr:uid="{00000000-0005-0000-0000-000079000000}"/>
    <cellStyle name="Normal 34" xfId="83" xr:uid="{00000000-0005-0000-0000-00007A000000}"/>
    <cellStyle name="Normal 4" xfId="53" xr:uid="{00000000-0005-0000-0000-00007B000000}"/>
    <cellStyle name="Normal 4 2" xfId="93" xr:uid="{00000000-0005-0000-0000-00007C000000}"/>
    <cellStyle name="Normal 5" xfId="54" xr:uid="{00000000-0005-0000-0000-00007D000000}"/>
    <cellStyle name="Normal 6" xfId="55" xr:uid="{00000000-0005-0000-0000-00007E000000}"/>
    <cellStyle name="Normal 6 13 2 3 5" xfId="136" xr:uid="{00000000-0005-0000-0000-00007F000000}"/>
    <cellStyle name="Normal 7" xfId="56" xr:uid="{00000000-0005-0000-0000-000080000000}"/>
    <cellStyle name="Normal 8" xfId="57" xr:uid="{00000000-0005-0000-0000-000081000000}"/>
    <cellStyle name="Normal 9" xfId="58" xr:uid="{00000000-0005-0000-0000-000082000000}"/>
    <cellStyle name="Note" xfId="59" builtinId="10" customBuiltin="1"/>
    <cellStyle name="Output" xfId="60" builtinId="21" customBuiltin="1"/>
    <cellStyle name="Percent 3" xfId="113" xr:uid="{00000000-0005-0000-0000-000086000000}"/>
    <cellStyle name="Title" xfId="61" builtinId="15" customBuiltin="1"/>
    <cellStyle name="Total" xfId="62" builtinId="25" customBuiltin="1"/>
    <cellStyle name="Warning Text" xfId="63" builtinId="11" customBuiltin="1"/>
  </cellStyles>
  <dxfs count="62">
    <dxf>
      <font>
        <b val="0"/>
        <i val="0"/>
        <strike val="0"/>
        <condense val="0"/>
        <extend val="0"/>
        <outline val="0"/>
        <shadow val="0"/>
        <u val="none"/>
        <vertAlign val="baseline"/>
        <sz val="11"/>
        <color auto="1"/>
        <name val="Century Gothic"/>
        <scheme val="none"/>
      </font>
      <numFmt numFmtId="167" formatCode="&quot;$&quot;#,##0.00"/>
      <alignment horizontal="right" vertical="center" textRotation="0" wrapText="0" indent="0" justifyLastLine="0" shrinkToFit="0" readingOrder="0"/>
      <protection locked="1" hidden="0"/>
    </dxf>
    <dxf>
      <font>
        <b val="0"/>
        <i val="0"/>
        <strike val="0"/>
        <condense val="0"/>
        <extend val="0"/>
        <outline val="0"/>
        <shadow val="0"/>
        <u val="none"/>
        <vertAlign val="baseline"/>
        <sz val="11"/>
        <color auto="1"/>
        <name val="Century Gothic"/>
        <scheme val="none"/>
      </font>
      <numFmt numFmtId="167" formatCode="&quot;$&quot;#,##0.00"/>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auto="1"/>
        <name val="Century Gothic"/>
        <scheme val="none"/>
      </font>
      <numFmt numFmtId="1" formatCode="0"/>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auto="1"/>
        <name val="Century Gothic"/>
        <scheme val="none"/>
      </font>
      <numFmt numFmtId="3" formatCode="#,##0"/>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auto="1"/>
        <name val="Century Gothic"/>
        <scheme val="none"/>
      </font>
      <alignment vertical="center" textRotation="0" wrapText="1" indent="0" justifyLastLine="0" shrinkToFit="0" readingOrder="0"/>
      <protection locked="1" hidden="0"/>
    </dxf>
    <dxf>
      <font>
        <b val="0"/>
        <i val="0"/>
        <strike val="0"/>
        <condense val="0"/>
        <extend val="0"/>
        <outline val="0"/>
        <shadow val="0"/>
        <u val="none"/>
        <vertAlign val="baseline"/>
        <sz val="11"/>
        <color auto="1"/>
        <name val="Century Gothic"/>
        <scheme val="none"/>
      </font>
      <alignment horizontal="center" vertical="center" textRotation="0" wrapText="0" indent="0" justifyLastLine="0" shrinkToFit="0" readingOrder="0"/>
      <protection locked="1" hidden="0"/>
    </dxf>
    <dxf>
      <border outline="0">
        <left style="thin">
          <color rgb="FF000000"/>
        </left>
        <right style="thin">
          <color rgb="FF000000"/>
        </right>
        <top style="thin">
          <color rgb="FF000000"/>
        </top>
        <bottom style="thin">
          <color rgb="FF000000"/>
        </bottom>
      </border>
    </dxf>
    <dxf>
      <font>
        <strike val="0"/>
        <outline val="0"/>
        <shadow val="0"/>
        <sz val="11"/>
        <name val="Century Gothic"/>
        <scheme val="none"/>
      </font>
      <alignment vertical="center" textRotation="0" indent="0" justifyLastLine="0" shrinkToFit="0" readingOrder="0"/>
      <protection locked="1" hidden="0"/>
    </dxf>
    <dxf>
      <border>
        <bottom style="thin">
          <color rgb="FF000000"/>
        </bottom>
      </border>
    </dxf>
    <dxf>
      <font>
        <strike val="0"/>
        <outline val="0"/>
        <shadow val="0"/>
        <sz val="11"/>
        <name val="Century Gothic"/>
        <scheme val="none"/>
      </font>
      <fill>
        <patternFill patternType="solid">
          <fgColor indexed="64"/>
          <bgColor theme="0" tint="-4.9989318521683403E-2"/>
        </patternFill>
      </fill>
      <alignment vertical="center" textRotation="0"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1"/>
        <color auto="1"/>
        <name val="Century Gothic"/>
        <scheme val="none"/>
      </font>
      <numFmt numFmtId="167" formatCode="&quot;$&quot;#,##0.00"/>
      <alignment horizontal="right" vertical="center" textRotation="0" wrapText="0" indent="0" justifyLastLine="0" shrinkToFit="0" readingOrder="0"/>
      <protection locked="1" hidden="0"/>
    </dxf>
    <dxf>
      <font>
        <b val="0"/>
        <i val="0"/>
        <strike val="0"/>
        <condense val="0"/>
        <extend val="0"/>
        <outline val="0"/>
        <shadow val="0"/>
        <u val="none"/>
        <vertAlign val="baseline"/>
        <sz val="11"/>
        <color auto="1"/>
        <name val="Century Gothic"/>
        <scheme val="none"/>
      </font>
      <numFmt numFmtId="167" formatCode="&quot;$&quot;#,##0.00"/>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auto="1"/>
        <name val="Century Gothic"/>
        <scheme val="none"/>
      </font>
      <numFmt numFmtId="1" formatCode="0"/>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auto="1"/>
        <name val="Century Gothic"/>
        <scheme val="none"/>
      </font>
      <numFmt numFmtId="3" formatCode="#,##0"/>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auto="1"/>
        <name val="Century Gothic"/>
        <scheme val="none"/>
      </font>
      <alignment vertical="center" textRotation="0" wrapText="1" indent="0" justifyLastLine="0" shrinkToFit="0" readingOrder="0"/>
      <protection locked="1" hidden="0"/>
    </dxf>
    <dxf>
      <font>
        <b val="0"/>
        <i val="0"/>
        <strike val="0"/>
        <condense val="0"/>
        <extend val="0"/>
        <outline val="0"/>
        <shadow val="0"/>
        <u val="none"/>
        <vertAlign val="baseline"/>
        <sz val="11"/>
        <color auto="1"/>
        <name val="Century Gothic"/>
        <scheme val="none"/>
      </font>
      <alignment horizontal="center" vertical="center" textRotation="0" wrapText="0" indent="0" justifyLastLine="0" shrinkToFit="0" readingOrder="0"/>
      <protection locked="1" hidden="0"/>
    </dxf>
    <dxf>
      <border outline="0">
        <left style="thin">
          <color rgb="FF000000"/>
        </left>
        <right style="thin">
          <color rgb="FF000000"/>
        </right>
        <top style="thin">
          <color rgb="FF000000"/>
        </top>
        <bottom style="thin">
          <color rgb="FF000000"/>
        </bottom>
      </border>
    </dxf>
    <dxf>
      <font>
        <strike val="0"/>
        <outline val="0"/>
        <shadow val="0"/>
        <sz val="11"/>
        <name val="Century Gothic"/>
        <scheme val="none"/>
      </font>
      <alignment vertical="center" textRotation="0" indent="0" justifyLastLine="0" shrinkToFit="0" readingOrder="0"/>
      <protection locked="1" hidden="0"/>
    </dxf>
    <dxf>
      <border>
        <bottom style="thin">
          <color rgb="FF000000"/>
        </bottom>
      </border>
    </dxf>
    <dxf>
      <font>
        <strike val="0"/>
        <outline val="0"/>
        <shadow val="0"/>
        <sz val="11"/>
        <name val="Century Gothic"/>
        <scheme val="none"/>
      </font>
      <fill>
        <patternFill patternType="solid">
          <fgColor indexed="64"/>
          <bgColor theme="0" tint="-4.9989318521683403E-2"/>
        </patternFill>
      </fill>
      <alignment vertical="center" textRotation="0"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1"/>
        <color auto="1"/>
        <name val="Century Gothic"/>
        <scheme val="none"/>
      </font>
      <numFmt numFmtId="167" formatCode="&quot;$&quot;#,##0.00"/>
      <alignment horizontal="right" vertical="center" textRotation="0" wrapText="0" indent="0" justifyLastLine="0" shrinkToFit="0" readingOrder="0"/>
      <protection locked="1" hidden="0"/>
    </dxf>
    <dxf>
      <font>
        <b val="0"/>
        <i val="0"/>
        <strike val="0"/>
        <condense val="0"/>
        <extend val="0"/>
        <outline val="0"/>
        <shadow val="0"/>
        <u val="none"/>
        <vertAlign val="baseline"/>
        <sz val="11"/>
        <color auto="1"/>
        <name val="Century Gothic"/>
        <scheme val="none"/>
      </font>
      <numFmt numFmtId="167" formatCode="&quot;$&quot;#,##0.00"/>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auto="1"/>
        <name val="Century Gothic"/>
        <scheme val="none"/>
      </font>
      <numFmt numFmtId="1" formatCode="0"/>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auto="1"/>
        <name val="Century Gothic"/>
        <scheme val="none"/>
      </font>
      <numFmt numFmtId="3" formatCode="#,##0"/>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auto="1"/>
        <name val="Century Gothic"/>
        <scheme val="none"/>
      </font>
      <alignment vertical="center" textRotation="0" wrapText="1" indent="0" justifyLastLine="0" shrinkToFit="0" readingOrder="0"/>
      <protection locked="1" hidden="0"/>
    </dxf>
    <dxf>
      <font>
        <b val="0"/>
        <i val="0"/>
        <strike val="0"/>
        <condense val="0"/>
        <extend val="0"/>
        <outline val="0"/>
        <shadow val="0"/>
        <u val="none"/>
        <vertAlign val="baseline"/>
        <sz val="11"/>
        <color auto="1"/>
        <name val="Century Gothic"/>
        <scheme val="none"/>
      </font>
      <alignment horizontal="center" vertical="center" textRotation="0" wrapText="0" indent="0" justifyLastLine="0" shrinkToFit="0" readingOrder="0"/>
      <protection locked="1" hidden="0"/>
    </dxf>
    <dxf>
      <border outline="0">
        <left style="thin">
          <color rgb="FF000000"/>
        </left>
        <right style="thin">
          <color rgb="FF000000"/>
        </right>
        <top style="thin">
          <color rgb="FF000000"/>
        </top>
        <bottom style="thin">
          <color rgb="FF000000"/>
        </bottom>
      </border>
    </dxf>
    <dxf>
      <font>
        <strike val="0"/>
        <outline val="0"/>
        <shadow val="0"/>
        <sz val="11"/>
        <name val="Century Gothic"/>
        <scheme val="none"/>
      </font>
      <alignment vertical="center" textRotation="0" indent="0" justifyLastLine="0" shrinkToFit="0" readingOrder="0"/>
      <protection locked="1" hidden="0"/>
    </dxf>
    <dxf>
      <border>
        <bottom style="thin">
          <color rgb="FF000000"/>
        </bottom>
      </border>
    </dxf>
    <dxf>
      <font>
        <strike val="0"/>
        <outline val="0"/>
        <shadow val="0"/>
        <sz val="11"/>
        <name val="Century Gothic"/>
        <scheme val="none"/>
      </font>
      <fill>
        <patternFill patternType="solid">
          <fgColor indexed="64"/>
          <bgColor theme="0" tint="-4.9989318521683403E-2"/>
        </patternFill>
      </fill>
      <alignment vertical="center" textRotation="0"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1"/>
        <color auto="1"/>
        <name val="Century Gothic"/>
        <scheme val="none"/>
      </font>
      <numFmt numFmtId="167" formatCode="&quot;$&quot;#,##0.00"/>
      <alignment horizontal="right" vertical="center" textRotation="0" wrapText="0" indent="0" justifyLastLine="0" shrinkToFit="0" readingOrder="0"/>
      <protection locked="1" hidden="0"/>
    </dxf>
    <dxf>
      <font>
        <b val="0"/>
        <i val="0"/>
        <strike val="0"/>
        <condense val="0"/>
        <extend val="0"/>
        <outline val="0"/>
        <shadow val="0"/>
        <u val="none"/>
        <vertAlign val="baseline"/>
        <sz val="11"/>
        <color auto="1"/>
        <name val="Century Gothic"/>
        <scheme val="none"/>
      </font>
      <numFmt numFmtId="167" formatCode="&quot;$&quot;#,##0.00"/>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auto="1"/>
        <name val="Century Gothic"/>
        <scheme val="none"/>
      </font>
      <numFmt numFmtId="1" formatCode="0"/>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auto="1"/>
        <name val="Century Gothic"/>
        <scheme val="none"/>
      </font>
      <numFmt numFmtId="3" formatCode="#,##0"/>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auto="1"/>
        <name val="Century Gothic"/>
        <scheme val="none"/>
      </font>
      <alignment vertical="center" textRotation="0" wrapText="1" indent="0" justifyLastLine="0" shrinkToFit="0" readingOrder="0"/>
      <protection locked="1" hidden="0"/>
    </dxf>
    <dxf>
      <font>
        <b val="0"/>
        <i val="0"/>
        <strike val="0"/>
        <condense val="0"/>
        <extend val="0"/>
        <outline val="0"/>
        <shadow val="0"/>
        <u val="none"/>
        <vertAlign val="baseline"/>
        <sz val="11"/>
        <color auto="1"/>
        <name val="Century Gothic"/>
        <scheme val="none"/>
      </font>
      <alignment horizontal="center" vertical="center" textRotation="0" wrapText="0" indent="0" justifyLastLine="0" shrinkToFit="0" readingOrder="0"/>
      <protection locked="1" hidden="0"/>
    </dxf>
    <dxf>
      <border outline="0">
        <left style="thin">
          <color rgb="FF000000"/>
        </left>
        <right style="thin">
          <color rgb="FF000000"/>
        </right>
        <top style="thin">
          <color rgb="FF000000"/>
        </top>
        <bottom style="thin">
          <color rgb="FF000000"/>
        </bottom>
      </border>
    </dxf>
    <dxf>
      <font>
        <strike val="0"/>
        <outline val="0"/>
        <shadow val="0"/>
        <sz val="11"/>
        <name val="Century Gothic"/>
        <scheme val="none"/>
      </font>
      <alignment vertical="center" textRotation="0" indent="0" justifyLastLine="0" shrinkToFit="0" readingOrder="0"/>
      <protection locked="1" hidden="0"/>
    </dxf>
    <dxf>
      <border>
        <bottom style="thin">
          <color rgb="FF000000"/>
        </bottom>
      </border>
    </dxf>
    <dxf>
      <font>
        <strike val="0"/>
        <outline val="0"/>
        <shadow val="0"/>
        <sz val="11"/>
        <name val="Century Gothic"/>
        <scheme val="none"/>
      </font>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1"/>
        <color auto="1"/>
        <name val="Century Gothic"/>
        <scheme val="none"/>
      </font>
      <numFmt numFmtId="167" formatCode="&quot;$&quot;#,##0.00"/>
      <alignment horizontal="right" vertical="center" textRotation="0" wrapText="0" indent="0" justifyLastLine="0" shrinkToFit="0" readingOrder="0"/>
      <protection locked="1" hidden="0"/>
    </dxf>
    <dxf>
      <font>
        <b val="0"/>
        <i val="0"/>
        <strike val="0"/>
        <condense val="0"/>
        <extend val="0"/>
        <outline val="0"/>
        <shadow val="0"/>
        <u val="none"/>
        <vertAlign val="baseline"/>
        <sz val="11"/>
        <color auto="1"/>
        <name val="Century Gothic"/>
        <scheme val="none"/>
      </font>
      <numFmt numFmtId="167" formatCode="&quot;$&quot;#,##0.00"/>
      <alignment horizontal="right" vertical="center" textRotation="0" wrapText="0" indent="0" justifyLastLine="0" shrinkToFit="0" readingOrder="0"/>
      <protection locked="1" hidden="0"/>
    </dxf>
    <dxf>
      <font>
        <b val="0"/>
        <i val="0"/>
        <strike val="0"/>
        <condense val="0"/>
        <extend val="0"/>
        <outline val="0"/>
        <shadow val="0"/>
        <u val="none"/>
        <vertAlign val="baseline"/>
        <sz val="11"/>
        <color auto="1"/>
        <name val="Century Gothic"/>
        <scheme val="none"/>
      </font>
      <numFmt numFmtId="1" formatCode="0"/>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auto="1"/>
        <name val="Century Gothic"/>
        <scheme val="none"/>
      </font>
      <numFmt numFmtId="3" formatCode="#,##0"/>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auto="1"/>
        <name val="Century Gothic"/>
        <scheme val="none"/>
      </font>
      <alignment vertical="center" textRotation="0" wrapText="1" indent="0" justifyLastLine="0" shrinkToFit="0" readingOrder="0"/>
      <protection locked="1" hidden="0"/>
    </dxf>
    <dxf>
      <font>
        <b/>
        <i val="0"/>
        <strike val="0"/>
        <condense val="0"/>
        <extend val="0"/>
        <outline val="0"/>
        <shadow val="0"/>
        <u val="none"/>
        <vertAlign val="baseline"/>
        <sz val="11"/>
        <color auto="1"/>
        <name val="Century Gothic"/>
        <scheme val="none"/>
      </font>
      <alignment horizontal="center" vertical="center" textRotation="0" wrapText="0" indent="0" justifyLastLine="0" shrinkToFit="0" readingOrder="0"/>
      <protection locked="1" hidden="0"/>
    </dxf>
    <dxf>
      <border outline="0">
        <left style="thin">
          <color rgb="FF000000"/>
        </left>
        <right style="thin">
          <color rgb="FF000000"/>
        </right>
        <top style="thin">
          <color rgb="FF000000"/>
        </top>
        <bottom style="thin">
          <color rgb="FF000000"/>
        </bottom>
      </border>
    </dxf>
    <dxf>
      <font>
        <strike val="0"/>
        <outline val="0"/>
        <shadow val="0"/>
        <sz val="11"/>
        <name val="Century Gothic"/>
        <scheme val="none"/>
      </font>
      <alignment vertical="center" textRotation="0" indent="0" justifyLastLine="0" shrinkToFit="0" readingOrder="0"/>
      <protection locked="1" hidden="0"/>
    </dxf>
    <dxf>
      <border>
        <bottom style="thin">
          <color rgb="FF000000"/>
        </bottom>
      </border>
    </dxf>
    <dxf>
      <font>
        <strike val="0"/>
        <outline val="0"/>
        <shadow val="0"/>
        <sz val="11"/>
        <name val="Century Gothic"/>
        <scheme val="none"/>
      </font>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1"/>
        <color auto="1"/>
        <name val="Century Gothic"/>
        <scheme val="none"/>
      </font>
      <numFmt numFmtId="167" formatCode="&quot;$&quot;#,##0.00"/>
      <alignment horizontal="right" vertical="center" textRotation="0" wrapText="0" indent="0" justifyLastLine="0" shrinkToFit="0" readingOrder="0"/>
      <border diagonalUp="0" diagonalDown="0">
        <left style="hair">
          <color theme="0" tint="-0.24994659260841701"/>
        </left>
        <right/>
        <top style="hair">
          <color theme="0" tint="-0.24994659260841701"/>
        </top>
        <bottom style="hair">
          <color theme="0" tint="-0.24994659260841701"/>
        </bottom>
      </border>
      <protection locked="1" hidden="0"/>
    </dxf>
    <dxf>
      <font>
        <b val="0"/>
        <i val="0"/>
        <strike val="0"/>
        <condense val="0"/>
        <extend val="0"/>
        <outline val="0"/>
        <shadow val="0"/>
        <u val="none"/>
        <vertAlign val="baseline"/>
        <sz val="11"/>
        <color auto="1"/>
        <name val="Century Gothic"/>
        <scheme val="none"/>
      </font>
      <numFmt numFmtId="167" formatCode="&quot;$&quot;#,##0.00"/>
      <alignment horizontal="right" vertical="center" textRotation="0" wrapText="0" indent="0" justifyLastLine="0" shrinkToFit="0" readingOrder="0"/>
      <border diagonalUp="0" diagonalDown="0">
        <left style="hair">
          <color theme="0" tint="-0.24994659260841701"/>
        </left>
        <right style="hair">
          <color theme="0" tint="-0.24994659260841701"/>
        </right>
        <top style="hair">
          <color theme="0" tint="-0.24994659260841701"/>
        </top>
        <bottom style="hair">
          <color theme="0" tint="-0.24994659260841701"/>
        </bottom>
      </border>
      <protection locked="1" hidden="0"/>
    </dxf>
    <dxf>
      <font>
        <b val="0"/>
        <i val="0"/>
        <strike val="0"/>
        <condense val="0"/>
        <extend val="0"/>
        <outline val="0"/>
        <shadow val="0"/>
        <u val="none"/>
        <vertAlign val="baseline"/>
        <sz val="11"/>
        <color auto="1"/>
        <name val="Century Gothic"/>
        <scheme val="none"/>
      </font>
      <alignment horizontal="center" vertical="center" textRotation="0" wrapText="0" indent="0" justifyLastLine="0" shrinkToFit="0" readingOrder="0"/>
      <border diagonalUp="0" diagonalDown="0">
        <left style="hair">
          <color theme="0" tint="-0.24994659260841701"/>
        </left>
        <right style="hair">
          <color theme="0" tint="-0.24994659260841701"/>
        </right>
        <top style="hair">
          <color theme="0" tint="-0.24994659260841701"/>
        </top>
        <bottom style="hair">
          <color theme="0" tint="-0.24994659260841701"/>
        </bottom>
      </border>
      <protection locked="1" hidden="0"/>
    </dxf>
    <dxf>
      <font>
        <b val="0"/>
        <i val="0"/>
        <strike val="0"/>
        <condense val="0"/>
        <extend val="0"/>
        <outline val="0"/>
        <shadow val="0"/>
        <u val="none"/>
        <vertAlign val="baseline"/>
        <sz val="11"/>
        <color auto="1"/>
        <name val="Century Gothic"/>
        <scheme val="none"/>
      </font>
      <numFmt numFmtId="3" formatCode="#,##0"/>
      <alignment horizontal="center" vertical="center" textRotation="0" wrapText="0" indent="0" justifyLastLine="0" shrinkToFit="0" readingOrder="0"/>
      <border diagonalUp="0" diagonalDown="0">
        <left style="hair">
          <color theme="0" tint="-0.24994659260841701"/>
        </left>
        <right style="hair">
          <color theme="0" tint="-0.24994659260841701"/>
        </right>
        <top style="hair">
          <color theme="0" tint="-0.24994659260841701"/>
        </top>
        <bottom style="hair">
          <color theme="0" tint="-0.24994659260841701"/>
        </bottom>
      </border>
      <protection locked="1" hidden="0"/>
    </dxf>
    <dxf>
      <font>
        <b val="0"/>
        <i val="0"/>
        <strike val="0"/>
        <condense val="0"/>
        <extend val="0"/>
        <outline val="0"/>
        <shadow val="0"/>
        <u val="none"/>
        <vertAlign val="baseline"/>
        <sz val="11"/>
        <color auto="1"/>
        <name val="Century Gothic"/>
        <scheme val="none"/>
      </font>
      <alignment vertical="center" textRotation="0" wrapText="1" indent="0" justifyLastLine="0" shrinkToFit="0" readingOrder="0"/>
      <border diagonalUp="0" diagonalDown="0">
        <left style="hair">
          <color theme="0" tint="-0.24994659260841701"/>
        </left>
        <right style="hair">
          <color theme="0" tint="-0.24994659260841701"/>
        </right>
        <top style="hair">
          <color theme="0" tint="-0.24994659260841701"/>
        </top>
        <bottom style="hair">
          <color theme="0" tint="-0.24994659260841701"/>
        </bottom>
      </border>
      <protection locked="1" hidden="0"/>
    </dxf>
    <dxf>
      <font>
        <b val="0"/>
        <i val="0"/>
        <strike val="0"/>
        <condense val="0"/>
        <extend val="0"/>
        <outline val="0"/>
        <shadow val="0"/>
        <u val="none"/>
        <vertAlign val="baseline"/>
        <sz val="11"/>
        <color auto="1"/>
        <name val="Century Gothic"/>
        <scheme val="none"/>
      </font>
      <alignment horizontal="center" vertical="center" textRotation="0" wrapText="0" indent="0" justifyLastLine="0" shrinkToFit="0" readingOrder="0"/>
      <border diagonalUp="0" diagonalDown="0">
        <left/>
        <right style="hair">
          <color theme="0" tint="-0.24994659260841701"/>
        </right>
        <top style="hair">
          <color theme="0" tint="-0.24994659260841701"/>
        </top>
        <bottom style="hair">
          <color theme="0" tint="-0.24994659260841701"/>
        </bottom>
      </border>
      <protection locked="1" hidden="0"/>
    </dxf>
    <dxf>
      <border outline="0">
        <left style="thin">
          <color indexed="64"/>
        </left>
        <right style="thin">
          <color indexed="64"/>
        </right>
        <top style="thin">
          <color indexed="64"/>
        </top>
        <bottom style="thin">
          <color indexed="64"/>
        </bottom>
      </border>
    </dxf>
    <dxf>
      <font>
        <strike val="0"/>
        <outline val="0"/>
        <shadow val="0"/>
        <sz val="11"/>
        <name val="Century Gothic"/>
        <scheme val="none"/>
      </font>
      <alignment vertical="center" textRotation="0" indent="0" justifyLastLine="0" shrinkToFit="0" readingOrder="0"/>
      <protection locked="1" hidden="0"/>
    </dxf>
    <dxf>
      <border>
        <bottom style="thin">
          <color auto="1"/>
        </bottom>
      </border>
    </dxf>
    <dxf>
      <font>
        <strike val="0"/>
        <outline val="0"/>
        <shadow val="0"/>
        <sz val="11"/>
        <name val="Century Gothic"/>
        <scheme val="none"/>
      </font>
      <fill>
        <patternFill patternType="solid">
          <fgColor indexed="64"/>
          <bgColor theme="0" tint="-4.9989318521683403E-2"/>
        </patternFill>
      </fill>
      <alignment vertical="center" textRotation="0" indent="0" justifyLastLine="0" shrinkToFit="0" readingOrder="0"/>
      <border diagonalUp="0" diagonalDown="0">
        <left style="thin">
          <color auto="1"/>
        </left>
        <right style="thin">
          <color auto="1"/>
        </right>
        <top/>
        <bottom/>
      </border>
      <protection locked="1" hidden="0"/>
    </dxf>
    <dxf>
      <border diagonalUp="0" diagonalDown="0">
        <left/>
        <right/>
        <top/>
        <bottom/>
        <vertical/>
        <horizontal/>
      </border>
    </dxf>
    <dxf>
      <border>
        <left style="thin">
          <color auto="1"/>
        </left>
        <right style="thin">
          <color auto="1"/>
        </right>
        <top style="thin">
          <color auto="1"/>
        </top>
        <bottom style="thin">
          <color auto="1"/>
        </bottom>
      </border>
    </dxf>
  </dxfs>
  <tableStyles count="3" defaultTableStyle="TableStyleMedium9" defaultPivotStyle="PivotStyleLight16">
    <tableStyle name="Table Style 1" pivot="0" count="0" xr9:uid="{00000000-0011-0000-FFFF-FFFF00000000}"/>
    <tableStyle name="Table Style 2" pivot="0" count="1" xr9:uid="{00000000-0011-0000-FFFF-FFFF01000000}">
      <tableStyleElement type="wholeTable" dxfId="61"/>
    </tableStyle>
    <tableStyle name="Table Style 3" pivot="0" count="1" xr9:uid="{00000000-0011-0000-FFFF-FFFF02000000}">
      <tableStyleElement type="wholeTable" dxfId="6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251</xdr:row>
      <xdr:rowOff>0</xdr:rowOff>
    </xdr:from>
    <xdr:ext cx="72390" cy="252200"/>
    <xdr:sp macro="" textlink="">
      <xdr:nvSpPr>
        <xdr:cNvPr id="2" name="Text Box 1">
          <a:extLst>
            <a:ext uri="{FF2B5EF4-FFF2-40B4-BE49-F238E27FC236}">
              <a16:creationId xmlns:a16="http://schemas.microsoft.com/office/drawing/2014/main" id="{7AC06F2F-D165-49F0-938B-ADBF04DBE7C1}"/>
            </a:ext>
          </a:extLst>
        </xdr:cNvPr>
        <xdr:cNvSpPr txBox="1">
          <a:spLocks noChangeArrowheads="1"/>
        </xdr:cNvSpPr>
      </xdr:nvSpPr>
      <xdr:spPr bwMode="auto">
        <a:xfrm>
          <a:off x="1219200" y="24726900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251</xdr:row>
      <xdr:rowOff>0</xdr:rowOff>
    </xdr:from>
    <xdr:ext cx="72390" cy="252200"/>
    <xdr:sp macro="" textlink="">
      <xdr:nvSpPr>
        <xdr:cNvPr id="3" name="Text Box 2">
          <a:extLst>
            <a:ext uri="{FF2B5EF4-FFF2-40B4-BE49-F238E27FC236}">
              <a16:creationId xmlns:a16="http://schemas.microsoft.com/office/drawing/2014/main" id="{81A2BCAC-8D54-4243-BFBF-F24FE026D0A3}"/>
            </a:ext>
          </a:extLst>
        </xdr:cNvPr>
        <xdr:cNvSpPr txBox="1">
          <a:spLocks noChangeArrowheads="1"/>
        </xdr:cNvSpPr>
      </xdr:nvSpPr>
      <xdr:spPr bwMode="auto">
        <a:xfrm>
          <a:off x="1219200" y="24726900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251</xdr:row>
      <xdr:rowOff>0</xdr:rowOff>
    </xdr:from>
    <xdr:ext cx="72390" cy="252200"/>
    <xdr:sp macro="" textlink="">
      <xdr:nvSpPr>
        <xdr:cNvPr id="4" name="Text Box 3">
          <a:extLst>
            <a:ext uri="{FF2B5EF4-FFF2-40B4-BE49-F238E27FC236}">
              <a16:creationId xmlns:a16="http://schemas.microsoft.com/office/drawing/2014/main" id="{6284970F-F9A0-4640-BC09-0F3D1B0135E0}"/>
            </a:ext>
          </a:extLst>
        </xdr:cNvPr>
        <xdr:cNvSpPr txBox="1">
          <a:spLocks noChangeArrowheads="1"/>
        </xdr:cNvSpPr>
      </xdr:nvSpPr>
      <xdr:spPr bwMode="auto">
        <a:xfrm>
          <a:off x="1219200" y="24726900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251</xdr:row>
      <xdr:rowOff>0</xdr:rowOff>
    </xdr:from>
    <xdr:ext cx="72390" cy="252200"/>
    <xdr:sp macro="" textlink="">
      <xdr:nvSpPr>
        <xdr:cNvPr id="5" name="Text Box 1">
          <a:extLst>
            <a:ext uri="{FF2B5EF4-FFF2-40B4-BE49-F238E27FC236}">
              <a16:creationId xmlns:a16="http://schemas.microsoft.com/office/drawing/2014/main" id="{847C9EAB-E744-40A9-BC79-C0A0DD5E57D4}"/>
            </a:ext>
          </a:extLst>
        </xdr:cNvPr>
        <xdr:cNvSpPr txBox="1">
          <a:spLocks noChangeArrowheads="1"/>
        </xdr:cNvSpPr>
      </xdr:nvSpPr>
      <xdr:spPr bwMode="auto">
        <a:xfrm>
          <a:off x="1219200" y="24726900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251</xdr:row>
      <xdr:rowOff>0</xdr:rowOff>
    </xdr:from>
    <xdr:ext cx="72390" cy="252200"/>
    <xdr:sp macro="" textlink="">
      <xdr:nvSpPr>
        <xdr:cNvPr id="6" name="Text Box 2">
          <a:extLst>
            <a:ext uri="{FF2B5EF4-FFF2-40B4-BE49-F238E27FC236}">
              <a16:creationId xmlns:a16="http://schemas.microsoft.com/office/drawing/2014/main" id="{8F4047AF-8126-49FA-A780-79C5828E43A2}"/>
            </a:ext>
          </a:extLst>
        </xdr:cNvPr>
        <xdr:cNvSpPr txBox="1">
          <a:spLocks noChangeArrowheads="1"/>
        </xdr:cNvSpPr>
      </xdr:nvSpPr>
      <xdr:spPr bwMode="auto">
        <a:xfrm>
          <a:off x="1219200" y="24726900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251</xdr:row>
      <xdr:rowOff>0</xdr:rowOff>
    </xdr:from>
    <xdr:ext cx="72390" cy="252200"/>
    <xdr:sp macro="" textlink="">
      <xdr:nvSpPr>
        <xdr:cNvPr id="7" name="Text Box 3">
          <a:extLst>
            <a:ext uri="{FF2B5EF4-FFF2-40B4-BE49-F238E27FC236}">
              <a16:creationId xmlns:a16="http://schemas.microsoft.com/office/drawing/2014/main" id="{C833BFF5-324D-40C3-BC0A-E1BABAB6382F}"/>
            </a:ext>
          </a:extLst>
        </xdr:cNvPr>
        <xdr:cNvSpPr txBox="1">
          <a:spLocks noChangeArrowheads="1"/>
        </xdr:cNvSpPr>
      </xdr:nvSpPr>
      <xdr:spPr bwMode="auto">
        <a:xfrm>
          <a:off x="1219200" y="24726900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251</xdr:row>
      <xdr:rowOff>0</xdr:rowOff>
    </xdr:from>
    <xdr:ext cx="72390" cy="252200"/>
    <xdr:sp macro="" textlink="">
      <xdr:nvSpPr>
        <xdr:cNvPr id="8" name="Text Box 1">
          <a:extLst>
            <a:ext uri="{FF2B5EF4-FFF2-40B4-BE49-F238E27FC236}">
              <a16:creationId xmlns:a16="http://schemas.microsoft.com/office/drawing/2014/main" id="{6027707C-AF9D-4D6B-9C79-950638E18288}"/>
            </a:ext>
          </a:extLst>
        </xdr:cNvPr>
        <xdr:cNvSpPr txBox="1">
          <a:spLocks noChangeArrowheads="1"/>
        </xdr:cNvSpPr>
      </xdr:nvSpPr>
      <xdr:spPr bwMode="auto">
        <a:xfrm>
          <a:off x="1219200" y="24726900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251</xdr:row>
      <xdr:rowOff>0</xdr:rowOff>
    </xdr:from>
    <xdr:ext cx="72390" cy="252200"/>
    <xdr:sp macro="" textlink="">
      <xdr:nvSpPr>
        <xdr:cNvPr id="9" name="Text Box 2">
          <a:extLst>
            <a:ext uri="{FF2B5EF4-FFF2-40B4-BE49-F238E27FC236}">
              <a16:creationId xmlns:a16="http://schemas.microsoft.com/office/drawing/2014/main" id="{01F867C4-9AF5-49A9-B841-2880FAE5ADAA}"/>
            </a:ext>
          </a:extLst>
        </xdr:cNvPr>
        <xdr:cNvSpPr txBox="1">
          <a:spLocks noChangeArrowheads="1"/>
        </xdr:cNvSpPr>
      </xdr:nvSpPr>
      <xdr:spPr bwMode="auto">
        <a:xfrm>
          <a:off x="1219200" y="24726900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251</xdr:row>
      <xdr:rowOff>0</xdr:rowOff>
    </xdr:from>
    <xdr:ext cx="72390" cy="252200"/>
    <xdr:sp macro="" textlink="">
      <xdr:nvSpPr>
        <xdr:cNvPr id="10" name="Text Box 3">
          <a:extLst>
            <a:ext uri="{FF2B5EF4-FFF2-40B4-BE49-F238E27FC236}">
              <a16:creationId xmlns:a16="http://schemas.microsoft.com/office/drawing/2014/main" id="{8C2B18FC-493F-474C-B5AD-9926FD9882F6}"/>
            </a:ext>
          </a:extLst>
        </xdr:cNvPr>
        <xdr:cNvSpPr txBox="1">
          <a:spLocks noChangeArrowheads="1"/>
        </xdr:cNvSpPr>
      </xdr:nvSpPr>
      <xdr:spPr bwMode="auto">
        <a:xfrm>
          <a:off x="1219200" y="24726900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251</xdr:row>
      <xdr:rowOff>0</xdr:rowOff>
    </xdr:from>
    <xdr:ext cx="72390" cy="252200"/>
    <xdr:sp macro="" textlink="">
      <xdr:nvSpPr>
        <xdr:cNvPr id="11" name="Text Box 1">
          <a:extLst>
            <a:ext uri="{FF2B5EF4-FFF2-40B4-BE49-F238E27FC236}">
              <a16:creationId xmlns:a16="http://schemas.microsoft.com/office/drawing/2014/main" id="{B3631F79-A995-495A-B943-4A6D8B7B6E6F}"/>
            </a:ext>
          </a:extLst>
        </xdr:cNvPr>
        <xdr:cNvSpPr txBox="1">
          <a:spLocks noChangeArrowheads="1"/>
        </xdr:cNvSpPr>
      </xdr:nvSpPr>
      <xdr:spPr bwMode="auto">
        <a:xfrm>
          <a:off x="1219200" y="24726900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251</xdr:row>
      <xdr:rowOff>0</xdr:rowOff>
    </xdr:from>
    <xdr:ext cx="72390" cy="252200"/>
    <xdr:sp macro="" textlink="">
      <xdr:nvSpPr>
        <xdr:cNvPr id="12" name="Text Box 2">
          <a:extLst>
            <a:ext uri="{FF2B5EF4-FFF2-40B4-BE49-F238E27FC236}">
              <a16:creationId xmlns:a16="http://schemas.microsoft.com/office/drawing/2014/main" id="{DB4CE571-6ECB-48A8-A508-14837D2B695E}"/>
            </a:ext>
          </a:extLst>
        </xdr:cNvPr>
        <xdr:cNvSpPr txBox="1">
          <a:spLocks noChangeArrowheads="1"/>
        </xdr:cNvSpPr>
      </xdr:nvSpPr>
      <xdr:spPr bwMode="auto">
        <a:xfrm>
          <a:off x="1219200" y="24726900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251</xdr:row>
      <xdr:rowOff>0</xdr:rowOff>
    </xdr:from>
    <xdr:ext cx="72390" cy="252200"/>
    <xdr:sp macro="" textlink="">
      <xdr:nvSpPr>
        <xdr:cNvPr id="13" name="Text Box 3">
          <a:extLst>
            <a:ext uri="{FF2B5EF4-FFF2-40B4-BE49-F238E27FC236}">
              <a16:creationId xmlns:a16="http://schemas.microsoft.com/office/drawing/2014/main" id="{186C518E-3473-4FC0-8DCB-C141C054D37A}"/>
            </a:ext>
          </a:extLst>
        </xdr:cNvPr>
        <xdr:cNvSpPr txBox="1">
          <a:spLocks noChangeArrowheads="1"/>
        </xdr:cNvSpPr>
      </xdr:nvSpPr>
      <xdr:spPr bwMode="auto">
        <a:xfrm>
          <a:off x="1219200" y="24726900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251</xdr:row>
      <xdr:rowOff>0</xdr:rowOff>
    </xdr:from>
    <xdr:ext cx="72390" cy="252200"/>
    <xdr:sp macro="" textlink="">
      <xdr:nvSpPr>
        <xdr:cNvPr id="14" name="Text Box 1">
          <a:extLst>
            <a:ext uri="{FF2B5EF4-FFF2-40B4-BE49-F238E27FC236}">
              <a16:creationId xmlns:a16="http://schemas.microsoft.com/office/drawing/2014/main" id="{391C90D2-80F5-427D-8D14-06AA88A6A5DC}"/>
            </a:ext>
          </a:extLst>
        </xdr:cNvPr>
        <xdr:cNvSpPr txBox="1">
          <a:spLocks noChangeArrowheads="1"/>
        </xdr:cNvSpPr>
      </xdr:nvSpPr>
      <xdr:spPr bwMode="auto">
        <a:xfrm>
          <a:off x="1219200" y="24726900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251</xdr:row>
      <xdr:rowOff>0</xdr:rowOff>
    </xdr:from>
    <xdr:ext cx="72390" cy="252200"/>
    <xdr:sp macro="" textlink="">
      <xdr:nvSpPr>
        <xdr:cNvPr id="15" name="Text Box 2">
          <a:extLst>
            <a:ext uri="{FF2B5EF4-FFF2-40B4-BE49-F238E27FC236}">
              <a16:creationId xmlns:a16="http://schemas.microsoft.com/office/drawing/2014/main" id="{D946D4CB-814E-4550-A745-ABA0B8AB0F86}"/>
            </a:ext>
          </a:extLst>
        </xdr:cNvPr>
        <xdr:cNvSpPr txBox="1">
          <a:spLocks noChangeArrowheads="1"/>
        </xdr:cNvSpPr>
      </xdr:nvSpPr>
      <xdr:spPr bwMode="auto">
        <a:xfrm>
          <a:off x="1219200" y="24726900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251</xdr:row>
      <xdr:rowOff>0</xdr:rowOff>
    </xdr:from>
    <xdr:ext cx="72390" cy="252200"/>
    <xdr:sp macro="" textlink="">
      <xdr:nvSpPr>
        <xdr:cNvPr id="16" name="Text Box 3">
          <a:extLst>
            <a:ext uri="{FF2B5EF4-FFF2-40B4-BE49-F238E27FC236}">
              <a16:creationId xmlns:a16="http://schemas.microsoft.com/office/drawing/2014/main" id="{96DCA2B6-2078-48BB-B151-A8E2CAF44EAE}"/>
            </a:ext>
          </a:extLst>
        </xdr:cNvPr>
        <xdr:cNvSpPr txBox="1">
          <a:spLocks noChangeArrowheads="1"/>
        </xdr:cNvSpPr>
      </xdr:nvSpPr>
      <xdr:spPr bwMode="auto">
        <a:xfrm>
          <a:off x="1219200" y="24726900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251</xdr:row>
      <xdr:rowOff>0</xdr:rowOff>
    </xdr:from>
    <xdr:ext cx="72390" cy="252200"/>
    <xdr:sp macro="" textlink="">
      <xdr:nvSpPr>
        <xdr:cNvPr id="17" name="Text Box 1">
          <a:extLst>
            <a:ext uri="{FF2B5EF4-FFF2-40B4-BE49-F238E27FC236}">
              <a16:creationId xmlns:a16="http://schemas.microsoft.com/office/drawing/2014/main" id="{A9BCB465-1C63-4862-9AF9-50E5C6EF13A3}"/>
            </a:ext>
          </a:extLst>
        </xdr:cNvPr>
        <xdr:cNvSpPr txBox="1">
          <a:spLocks noChangeArrowheads="1"/>
        </xdr:cNvSpPr>
      </xdr:nvSpPr>
      <xdr:spPr bwMode="auto">
        <a:xfrm>
          <a:off x="1219200" y="24726900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251</xdr:row>
      <xdr:rowOff>0</xdr:rowOff>
    </xdr:from>
    <xdr:ext cx="72390" cy="252200"/>
    <xdr:sp macro="" textlink="">
      <xdr:nvSpPr>
        <xdr:cNvPr id="18" name="Text Box 2">
          <a:extLst>
            <a:ext uri="{FF2B5EF4-FFF2-40B4-BE49-F238E27FC236}">
              <a16:creationId xmlns:a16="http://schemas.microsoft.com/office/drawing/2014/main" id="{7F2BC0AD-483D-406E-9A87-51CAF6678737}"/>
            </a:ext>
          </a:extLst>
        </xdr:cNvPr>
        <xdr:cNvSpPr txBox="1">
          <a:spLocks noChangeArrowheads="1"/>
        </xdr:cNvSpPr>
      </xdr:nvSpPr>
      <xdr:spPr bwMode="auto">
        <a:xfrm>
          <a:off x="1219200" y="24726900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251</xdr:row>
      <xdr:rowOff>0</xdr:rowOff>
    </xdr:from>
    <xdr:ext cx="72390" cy="252200"/>
    <xdr:sp macro="" textlink="">
      <xdr:nvSpPr>
        <xdr:cNvPr id="19" name="Text Box 3">
          <a:extLst>
            <a:ext uri="{FF2B5EF4-FFF2-40B4-BE49-F238E27FC236}">
              <a16:creationId xmlns:a16="http://schemas.microsoft.com/office/drawing/2014/main" id="{6BF744D4-E121-4199-B21A-DBEC8B0A9FE7}"/>
            </a:ext>
          </a:extLst>
        </xdr:cNvPr>
        <xdr:cNvSpPr txBox="1">
          <a:spLocks noChangeArrowheads="1"/>
        </xdr:cNvSpPr>
      </xdr:nvSpPr>
      <xdr:spPr bwMode="auto">
        <a:xfrm>
          <a:off x="1219200" y="24726900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251</xdr:row>
      <xdr:rowOff>0</xdr:rowOff>
    </xdr:from>
    <xdr:ext cx="72390" cy="252200"/>
    <xdr:sp macro="" textlink="">
      <xdr:nvSpPr>
        <xdr:cNvPr id="20" name="Text Box 1">
          <a:extLst>
            <a:ext uri="{FF2B5EF4-FFF2-40B4-BE49-F238E27FC236}">
              <a16:creationId xmlns:a16="http://schemas.microsoft.com/office/drawing/2014/main" id="{3156B87C-8156-4B97-BA91-BE6A1BFB9942}"/>
            </a:ext>
          </a:extLst>
        </xdr:cNvPr>
        <xdr:cNvSpPr txBox="1">
          <a:spLocks noChangeArrowheads="1"/>
        </xdr:cNvSpPr>
      </xdr:nvSpPr>
      <xdr:spPr bwMode="auto">
        <a:xfrm>
          <a:off x="1219200" y="24726900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251</xdr:row>
      <xdr:rowOff>0</xdr:rowOff>
    </xdr:from>
    <xdr:ext cx="72390" cy="252200"/>
    <xdr:sp macro="" textlink="">
      <xdr:nvSpPr>
        <xdr:cNvPr id="21" name="Text Box 2">
          <a:extLst>
            <a:ext uri="{FF2B5EF4-FFF2-40B4-BE49-F238E27FC236}">
              <a16:creationId xmlns:a16="http://schemas.microsoft.com/office/drawing/2014/main" id="{97D1BC5A-B476-4C8E-BEEF-C3ED01839E28}"/>
            </a:ext>
          </a:extLst>
        </xdr:cNvPr>
        <xdr:cNvSpPr txBox="1">
          <a:spLocks noChangeArrowheads="1"/>
        </xdr:cNvSpPr>
      </xdr:nvSpPr>
      <xdr:spPr bwMode="auto">
        <a:xfrm>
          <a:off x="1219200" y="24726900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251</xdr:row>
      <xdr:rowOff>0</xdr:rowOff>
    </xdr:from>
    <xdr:ext cx="72390" cy="252200"/>
    <xdr:sp macro="" textlink="">
      <xdr:nvSpPr>
        <xdr:cNvPr id="22" name="Text Box 3">
          <a:extLst>
            <a:ext uri="{FF2B5EF4-FFF2-40B4-BE49-F238E27FC236}">
              <a16:creationId xmlns:a16="http://schemas.microsoft.com/office/drawing/2014/main" id="{4FE156AD-7EB1-4942-ADC1-EC5746F40348}"/>
            </a:ext>
          </a:extLst>
        </xdr:cNvPr>
        <xdr:cNvSpPr txBox="1">
          <a:spLocks noChangeArrowheads="1"/>
        </xdr:cNvSpPr>
      </xdr:nvSpPr>
      <xdr:spPr bwMode="auto">
        <a:xfrm>
          <a:off x="1219200" y="24726900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251</xdr:row>
      <xdr:rowOff>0</xdr:rowOff>
    </xdr:from>
    <xdr:ext cx="72390" cy="252200"/>
    <xdr:sp macro="" textlink="">
      <xdr:nvSpPr>
        <xdr:cNvPr id="23" name="Text Box 1">
          <a:extLst>
            <a:ext uri="{FF2B5EF4-FFF2-40B4-BE49-F238E27FC236}">
              <a16:creationId xmlns:a16="http://schemas.microsoft.com/office/drawing/2014/main" id="{72DCE596-17F7-432E-B1D5-DF7B0D0CF50F}"/>
            </a:ext>
          </a:extLst>
        </xdr:cNvPr>
        <xdr:cNvSpPr txBox="1">
          <a:spLocks noChangeArrowheads="1"/>
        </xdr:cNvSpPr>
      </xdr:nvSpPr>
      <xdr:spPr bwMode="auto">
        <a:xfrm>
          <a:off x="1219200" y="24726900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251</xdr:row>
      <xdr:rowOff>0</xdr:rowOff>
    </xdr:from>
    <xdr:ext cx="72390" cy="252200"/>
    <xdr:sp macro="" textlink="">
      <xdr:nvSpPr>
        <xdr:cNvPr id="24" name="Text Box 2">
          <a:extLst>
            <a:ext uri="{FF2B5EF4-FFF2-40B4-BE49-F238E27FC236}">
              <a16:creationId xmlns:a16="http://schemas.microsoft.com/office/drawing/2014/main" id="{39C1FE57-201F-47AB-B60D-F995BAFB8BF3}"/>
            </a:ext>
          </a:extLst>
        </xdr:cNvPr>
        <xdr:cNvSpPr txBox="1">
          <a:spLocks noChangeArrowheads="1"/>
        </xdr:cNvSpPr>
      </xdr:nvSpPr>
      <xdr:spPr bwMode="auto">
        <a:xfrm>
          <a:off x="1219200" y="24726900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251</xdr:row>
      <xdr:rowOff>0</xdr:rowOff>
    </xdr:from>
    <xdr:ext cx="72390" cy="252200"/>
    <xdr:sp macro="" textlink="">
      <xdr:nvSpPr>
        <xdr:cNvPr id="25" name="Text Box 3">
          <a:extLst>
            <a:ext uri="{FF2B5EF4-FFF2-40B4-BE49-F238E27FC236}">
              <a16:creationId xmlns:a16="http://schemas.microsoft.com/office/drawing/2014/main" id="{EB83A9B6-710E-4B96-8A86-165A14F2D6B7}"/>
            </a:ext>
          </a:extLst>
        </xdr:cNvPr>
        <xdr:cNvSpPr txBox="1">
          <a:spLocks noChangeArrowheads="1"/>
        </xdr:cNvSpPr>
      </xdr:nvSpPr>
      <xdr:spPr bwMode="auto">
        <a:xfrm>
          <a:off x="1219200" y="24726900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236</xdr:row>
      <xdr:rowOff>0</xdr:rowOff>
    </xdr:from>
    <xdr:ext cx="72390" cy="228600"/>
    <xdr:sp macro="" textlink="">
      <xdr:nvSpPr>
        <xdr:cNvPr id="26" name="Text Box 1">
          <a:extLst>
            <a:ext uri="{FF2B5EF4-FFF2-40B4-BE49-F238E27FC236}">
              <a16:creationId xmlns:a16="http://schemas.microsoft.com/office/drawing/2014/main" id="{C6D15302-37F8-4639-A939-052DB1D34853}"/>
            </a:ext>
          </a:extLst>
        </xdr:cNvPr>
        <xdr:cNvSpPr txBox="1">
          <a:spLocks noChangeArrowheads="1"/>
        </xdr:cNvSpPr>
      </xdr:nvSpPr>
      <xdr:spPr bwMode="auto">
        <a:xfrm>
          <a:off x="1219200" y="14287500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236</xdr:row>
      <xdr:rowOff>0</xdr:rowOff>
    </xdr:from>
    <xdr:ext cx="72390" cy="228600"/>
    <xdr:sp macro="" textlink="">
      <xdr:nvSpPr>
        <xdr:cNvPr id="27" name="Text Box 2">
          <a:extLst>
            <a:ext uri="{FF2B5EF4-FFF2-40B4-BE49-F238E27FC236}">
              <a16:creationId xmlns:a16="http://schemas.microsoft.com/office/drawing/2014/main" id="{33249ABF-7239-4331-82BA-43793793934F}"/>
            </a:ext>
          </a:extLst>
        </xdr:cNvPr>
        <xdr:cNvSpPr txBox="1">
          <a:spLocks noChangeArrowheads="1"/>
        </xdr:cNvSpPr>
      </xdr:nvSpPr>
      <xdr:spPr bwMode="auto">
        <a:xfrm>
          <a:off x="1219200" y="14287500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236</xdr:row>
      <xdr:rowOff>0</xdr:rowOff>
    </xdr:from>
    <xdr:ext cx="72390" cy="228600"/>
    <xdr:sp macro="" textlink="">
      <xdr:nvSpPr>
        <xdr:cNvPr id="28" name="Text Box 3">
          <a:extLst>
            <a:ext uri="{FF2B5EF4-FFF2-40B4-BE49-F238E27FC236}">
              <a16:creationId xmlns:a16="http://schemas.microsoft.com/office/drawing/2014/main" id="{ADFDC371-1D1F-4C6A-AAEC-B5B32758D8BA}"/>
            </a:ext>
          </a:extLst>
        </xdr:cNvPr>
        <xdr:cNvSpPr txBox="1">
          <a:spLocks noChangeArrowheads="1"/>
        </xdr:cNvSpPr>
      </xdr:nvSpPr>
      <xdr:spPr bwMode="auto">
        <a:xfrm>
          <a:off x="1219200" y="14287500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236</xdr:row>
      <xdr:rowOff>0</xdr:rowOff>
    </xdr:from>
    <xdr:ext cx="72390" cy="228600"/>
    <xdr:sp macro="" textlink="">
      <xdr:nvSpPr>
        <xdr:cNvPr id="29" name="Text Box 1">
          <a:extLst>
            <a:ext uri="{FF2B5EF4-FFF2-40B4-BE49-F238E27FC236}">
              <a16:creationId xmlns:a16="http://schemas.microsoft.com/office/drawing/2014/main" id="{5F762291-9B4E-428C-B42E-04711C776B49}"/>
            </a:ext>
          </a:extLst>
        </xdr:cNvPr>
        <xdr:cNvSpPr txBox="1">
          <a:spLocks noChangeArrowheads="1"/>
        </xdr:cNvSpPr>
      </xdr:nvSpPr>
      <xdr:spPr bwMode="auto">
        <a:xfrm>
          <a:off x="1219200" y="14287500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236</xdr:row>
      <xdr:rowOff>0</xdr:rowOff>
    </xdr:from>
    <xdr:ext cx="72390" cy="228600"/>
    <xdr:sp macro="" textlink="">
      <xdr:nvSpPr>
        <xdr:cNvPr id="30" name="Text Box 2">
          <a:extLst>
            <a:ext uri="{FF2B5EF4-FFF2-40B4-BE49-F238E27FC236}">
              <a16:creationId xmlns:a16="http://schemas.microsoft.com/office/drawing/2014/main" id="{772640D5-5ECD-4E4F-B7A2-33B48718E9DD}"/>
            </a:ext>
          </a:extLst>
        </xdr:cNvPr>
        <xdr:cNvSpPr txBox="1">
          <a:spLocks noChangeArrowheads="1"/>
        </xdr:cNvSpPr>
      </xdr:nvSpPr>
      <xdr:spPr bwMode="auto">
        <a:xfrm>
          <a:off x="1219200" y="14287500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236</xdr:row>
      <xdr:rowOff>0</xdr:rowOff>
    </xdr:from>
    <xdr:ext cx="72390" cy="228600"/>
    <xdr:sp macro="" textlink="">
      <xdr:nvSpPr>
        <xdr:cNvPr id="31" name="Text Box 3">
          <a:extLst>
            <a:ext uri="{FF2B5EF4-FFF2-40B4-BE49-F238E27FC236}">
              <a16:creationId xmlns:a16="http://schemas.microsoft.com/office/drawing/2014/main" id="{082A28E7-7174-4777-AE95-80DE08C80551}"/>
            </a:ext>
          </a:extLst>
        </xdr:cNvPr>
        <xdr:cNvSpPr txBox="1">
          <a:spLocks noChangeArrowheads="1"/>
        </xdr:cNvSpPr>
      </xdr:nvSpPr>
      <xdr:spPr bwMode="auto">
        <a:xfrm>
          <a:off x="1219200" y="14287500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236</xdr:row>
      <xdr:rowOff>0</xdr:rowOff>
    </xdr:from>
    <xdr:ext cx="72390" cy="228600"/>
    <xdr:sp macro="" textlink="">
      <xdr:nvSpPr>
        <xdr:cNvPr id="32" name="Text Box 1">
          <a:extLst>
            <a:ext uri="{FF2B5EF4-FFF2-40B4-BE49-F238E27FC236}">
              <a16:creationId xmlns:a16="http://schemas.microsoft.com/office/drawing/2014/main" id="{2C5C3EBD-3D29-4F63-B2AB-0AC9B4A69DD4}"/>
            </a:ext>
          </a:extLst>
        </xdr:cNvPr>
        <xdr:cNvSpPr txBox="1">
          <a:spLocks noChangeArrowheads="1"/>
        </xdr:cNvSpPr>
      </xdr:nvSpPr>
      <xdr:spPr bwMode="auto">
        <a:xfrm>
          <a:off x="1219200" y="14287500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236</xdr:row>
      <xdr:rowOff>0</xdr:rowOff>
    </xdr:from>
    <xdr:ext cx="72390" cy="228600"/>
    <xdr:sp macro="" textlink="">
      <xdr:nvSpPr>
        <xdr:cNvPr id="33" name="Text Box 2">
          <a:extLst>
            <a:ext uri="{FF2B5EF4-FFF2-40B4-BE49-F238E27FC236}">
              <a16:creationId xmlns:a16="http://schemas.microsoft.com/office/drawing/2014/main" id="{B967067D-4565-485D-969C-BFDE626685B7}"/>
            </a:ext>
          </a:extLst>
        </xdr:cNvPr>
        <xdr:cNvSpPr txBox="1">
          <a:spLocks noChangeArrowheads="1"/>
        </xdr:cNvSpPr>
      </xdr:nvSpPr>
      <xdr:spPr bwMode="auto">
        <a:xfrm>
          <a:off x="1219200" y="14287500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236</xdr:row>
      <xdr:rowOff>0</xdr:rowOff>
    </xdr:from>
    <xdr:ext cx="72390" cy="228600"/>
    <xdr:sp macro="" textlink="">
      <xdr:nvSpPr>
        <xdr:cNvPr id="34" name="Text Box 3">
          <a:extLst>
            <a:ext uri="{FF2B5EF4-FFF2-40B4-BE49-F238E27FC236}">
              <a16:creationId xmlns:a16="http://schemas.microsoft.com/office/drawing/2014/main" id="{4E660CEB-697E-4B75-8D2B-0EBB1662717F}"/>
            </a:ext>
          </a:extLst>
        </xdr:cNvPr>
        <xdr:cNvSpPr txBox="1">
          <a:spLocks noChangeArrowheads="1"/>
        </xdr:cNvSpPr>
      </xdr:nvSpPr>
      <xdr:spPr bwMode="auto">
        <a:xfrm>
          <a:off x="1219200" y="14287500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236</xdr:row>
      <xdr:rowOff>0</xdr:rowOff>
    </xdr:from>
    <xdr:ext cx="72390" cy="228600"/>
    <xdr:sp macro="" textlink="">
      <xdr:nvSpPr>
        <xdr:cNvPr id="35" name="Text Box 1">
          <a:extLst>
            <a:ext uri="{FF2B5EF4-FFF2-40B4-BE49-F238E27FC236}">
              <a16:creationId xmlns:a16="http://schemas.microsoft.com/office/drawing/2014/main" id="{01EB933E-22B6-40AF-B911-C715EF50FC98}"/>
            </a:ext>
          </a:extLst>
        </xdr:cNvPr>
        <xdr:cNvSpPr txBox="1">
          <a:spLocks noChangeArrowheads="1"/>
        </xdr:cNvSpPr>
      </xdr:nvSpPr>
      <xdr:spPr bwMode="auto">
        <a:xfrm>
          <a:off x="1219200" y="14287500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236</xdr:row>
      <xdr:rowOff>0</xdr:rowOff>
    </xdr:from>
    <xdr:ext cx="72390" cy="228600"/>
    <xdr:sp macro="" textlink="">
      <xdr:nvSpPr>
        <xdr:cNvPr id="36" name="Text Box 2">
          <a:extLst>
            <a:ext uri="{FF2B5EF4-FFF2-40B4-BE49-F238E27FC236}">
              <a16:creationId xmlns:a16="http://schemas.microsoft.com/office/drawing/2014/main" id="{3465694C-0F39-4878-9D93-62F9BAFAB0BF}"/>
            </a:ext>
          </a:extLst>
        </xdr:cNvPr>
        <xdr:cNvSpPr txBox="1">
          <a:spLocks noChangeArrowheads="1"/>
        </xdr:cNvSpPr>
      </xdr:nvSpPr>
      <xdr:spPr bwMode="auto">
        <a:xfrm>
          <a:off x="1219200" y="14287500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236</xdr:row>
      <xdr:rowOff>0</xdr:rowOff>
    </xdr:from>
    <xdr:ext cx="72390" cy="228600"/>
    <xdr:sp macro="" textlink="">
      <xdr:nvSpPr>
        <xdr:cNvPr id="37" name="Text Box 3">
          <a:extLst>
            <a:ext uri="{FF2B5EF4-FFF2-40B4-BE49-F238E27FC236}">
              <a16:creationId xmlns:a16="http://schemas.microsoft.com/office/drawing/2014/main" id="{8CD21941-DB22-4467-893B-98BCBAA74B88}"/>
            </a:ext>
          </a:extLst>
        </xdr:cNvPr>
        <xdr:cNvSpPr txBox="1">
          <a:spLocks noChangeArrowheads="1"/>
        </xdr:cNvSpPr>
      </xdr:nvSpPr>
      <xdr:spPr bwMode="auto">
        <a:xfrm>
          <a:off x="1219200" y="14287500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236</xdr:row>
      <xdr:rowOff>0</xdr:rowOff>
    </xdr:from>
    <xdr:ext cx="72390" cy="228600"/>
    <xdr:sp macro="" textlink="">
      <xdr:nvSpPr>
        <xdr:cNvPr id="38" name="Text Box 1">
          <a:extLst>
            <a:ext uri="{FF2B5EF4-FFF2-40B4-BE49-F238E27FC236}">
              <a16:creationId xmlns:a16="http://schemas.microsoft.com/office/drawing/2014/main" id="{10524297-BE90-4959-A749-1883897FED76}"/>
            </a:ext>
          </a:extLst>
        </xdr:cNvPr>
        <xdr:cNvSpPr txBox="1">
          <a:spLocks noChangeArrowheads="1"/>
        </xdr:cNvSpPr>
      </xdr:nvSpPr>
      <xdr:spPr bwMode="auto">
        <a:xfrm>
          <a:off x="1219200" y="14287500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236</xdr:row>
      <xdr:rowOff>0</xdr:rowOff>
    </xdr:from>
    <xdr:ext cx="72390" cy="228600"/>
    <xdr:sp macro="" textlink="">
      <xdr:nvSpPr>
        <xdr:cNvPr id="39" name="Text Box 2">
          <a:extLst>
            <a:ext uri="{FF2B5EF4-FFF2-40B4-BE49-F238E27FC236}">
              <a16:creationId xmlns:a16="http://schemas.microsoft.com/office/drawing/2014/main" id="{8BC3F2AD-1679-4218-ABB2-8FDEF938D339}"/>
            </a:ext>
          </a:extLst>
        </xdr:cNvPr>
        <xdr:cNvSpPr txBox="1">
          <a:spLocks noChangeArrowheads="1"/>
        </xdr:cNvSpPr>
      </xdr:nvSpPr>
      <xdr:spPr bwMode="auto">
        <a:xfrm>
          <a:off x="1219200" y="14287500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236</xdr:row>
      <xdr:rowOff>0</xdr:rowOff>
    </xdr:from>
    <xdr:ext cx="72390" cy="228600"/>
    <xdr:sp macro="" textlink="">
      <xdr:nvSpPr>
        <xdr:cNvPr id="40" name="Text Box 3">
          <a:extLst>
            <a:ext uri="{FF2B5EF4-FFF2-40B4-BE49-F238E27FC236}">
              <a16:creationId xmlns:a16="http://schemas.microsoft.com/office/drawing/2014/main" id="{1E168B41-E9C1-4AD7-9EA5-8F0F6DA3D66A}"/>
            </a:ext>
          </a:extLst>
        </xdr:cNvPr>
        <xdr:cNvSpPr txBox="1">
          <a:spLocks noChangeArrowheads="1"/>
        </xdr:cNvSpPr>
      </xdr:nvSpPr>
      <xdr:spPr bwMode="auto">
        <a:xfrm>
          <a:off x="1219200" y="14287500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236</xdr:row>
      <xdr:rowOff>0</xdr:rowOff>
    </xdr:from>
    <xdr:ext cx="72390" cy="228600"/>
    <xdr:sp macro="" textlink="">
      <xdr:nvSpPr>
        <xdr:cNvPr id="41" name="Text Box 1">
          <a:extLst>
            <a:ext uri="{FF2B5EF4-FFF2-40B4-BE49-F238E27FC236}">
              <a16:creationId xmlns:a16="http://schemas.microsoft.com/office/drawing/2014/main" id="{FF44C2FA-464C-4D36-96AD-4303239CAC48}"/>
            </a:ext>
          </a:extLst>
        </xdr:cNvPr>
        <xdr:cNvSpPr txBox="1">
          <a:spLocks noChangeArrowheads="1"/>
        </xdr:cNvSpPr>
      </xdr:nvSpPr>
      <xdr:spPr bwMode="auto">
        <a:xfrm>
          <a:off x="1219200" y="14287500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236</xdr:row>
      <xdr:rowOff>0</xdr:rowOff>
    </xdr:from>
    <xdr:ext cx="72390" cy="228600"/>
    <xdr:sp macro="" textlink="">
      <xdr:nvSpPr>
        <xdr:cNvPr id="42" name="Text Box 2">
          <a:extLst>
            <a:ext uri="{FF2B5EF4-FFF2-40B4-BE49-F238E27FC236}">
              <a16:creationId xmlns:a16="http://schemas.microsoft.com/office/drawing/2014/main" id="{024AB791-0E7C-4647-8C09-A3F4373F2219}"/>
            </a:ext>
          </a:extLst>
        </xdr:cNvPr>
        <xdr:cNvSpPr txBox="1">
          <a:spLocks noChangeArrowheads="1"/>
        </xdr:cNvSpPr>
      </xdr:nvSpPr>
      <xdr:spPr bwMode="auto">
        <a:xfrm>
          <a:off x="1219200" y="14287500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236</xdr:row>
      <xdr:rowOff>0</xdr:rowOff>
    </xdr:from>
    <xdr:ext cx="72390" cy="228600"/>
    <xdr:sp macro="" textlink="">
      <xdr:nvSpPr>
        <xdr:cNvPr id="43" name="Text Box 3">
          <a:extLst>
            <a:ext uri="{FF2B5EF4-FFF2-40B4-BE49-F238E27FC236}">
              <a16:creationId xmlns:a16="http://schemas.microsoft.com/office/drawing/2014/main" id="{D347B065-8465-46B3-91B1-57BC41A38C34}"/>
            </a:ext>
          </a:extLst>
        </xdr:cNvPr>
        <xdr:cNvSpPr txBox="1">
          <a:spLocks noChangeArrowheads="1"/>
        </xdr:cNvSpPr>
      </xdr:nvSpPr>
      <xdr:spPr bwMode="auto">
        <a:xfrm>
          <a:off x="1219200" y="14287500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236</xdr:row>
      <xdr:rowOff>0</xdr:rowOff>
    </xdr:from>
    <xdr:ext cx="72390" cy="228600"/>
    <xdr:sp macro="" textlink="">
      <xdr:nvSpPr>
        <xdr:cNvPr id="44" name="Text Box 1">
          <a:extLst>
            <a:ext uri="{FF2B5EF4-FFF2-40B4-BE49-F238E27FC236}">
              <a16:creationId xmlns:a16="http://schemas.microsoft.com/office/drawing/2014/main" id="{8D339F58-882D-490E-86A3-99642B7FA232}"/>
            </a:ext>
          </a:extLst>
        </xdr:cNvPr>
        <xdr:cNvSpPr txBox="1">
          <a:spLocks noChangeArrowheads="1"/>
        </xdr:cNvSpPr>
      </xdr:nvSpPr>
      <xdr:spPr bwMode="auto">
        <a:xfrm>
          <a:off x="1219200" y="14287500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236</xdr:row>
      <xdr:rowOff>0</xdr:rowOff>
    </xdr:from>
    <xdr:ext cx="72390" cy="228600"/>
    <xdr:sp macro="" textlink="">
      <xdr:nvSpPr>
        <xdr:cNvPr id="45" name="Text Box 2">
          <a:extLst>
            <a:ext uri="{FF2B5EF4-FFF2-40B4-BE49-F238E27FC236}">
              <a16:creationId xmlns:a16="http://schemas.microsoft.com/office/drawing/2014/main" id="{5986C514-FA92-4A52-AF90-E5CC4E5E0DF6}"/>
            </a:ext>
          </a:extLst>
        </xdr:cNvPr>
        <xdr:cNvSpPr txBox="1">
          <a:spLocks noChangeArrowheads="1"/>
        </xdr:cNvSpPr>
      </xdr:nvSpPr>
      <xdr:spPr bwMode="auto">
        <a:xfrm>
          <a:off x="1219200" y="14287500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236</xdr:row>
      <xdr:rowOff>0</xdr:rowOff>
    </xdr:from>
    <xdr:ext cx="72390" cy="228600"/>
    <xdr:sp macro="" textlink="">
      <xdr:nvSpPr>
        <xdr:cNvPr id="46" name="Text Box 3">
          <a:extLst>
            <a:ext uri="{FF2B5EF4-FFF2-40B4-BE49-F238E27FC236}">
              <a16:creationId xmlns:a16="http://schemas.microsoft.com/office/drawing/2014/main" id="{D28AD918-A9FC-48CB-8D28-4D4EDC2535B4}"/>
            </a:ext>
          </a:extLst>
        </xdr:cNvPr>
        <xdr:cNvSpPr txBox="1">
          <a:spLocks noChangeArrowheads="1"/>
        </xdr:cNvSpPr>
      </xdr:nvSpPr>
      <xdr:spPr bwMode="auto">
        <a:xfrm>
          <a:off x="1219200" y="14287500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236</xdr:row>
      <xdr:rowOff>0</xdr:rowOff>
    </xdr:from>
    <xdr:ext cx="72390" cy="228600"/>
    <xdr:sp macro="" textlink="">
      <xdr:nvSpPr>
        <xdr:cNvPr id="47" name="Text Box 1">
          <a:extLst>
            <a:ext uri="{FF2B5EF4-FFF2-40B4-BE49-F238E27FC236}">
              <a16:creationId xmlns:a16="http://schemas.microsoft.com/office/drawing/2014/main" id="{8279816C-CEB2-4BA3-B980-04591DCA33B6}"/>
            </a:ext>
          </a:extLst>
        </xdr:cNvPr>
        <xdr:cNvSpPr txBox="1">
          <a:spLocks noChangeArrowheads="1"/>
        </xdr:cNvSpPr>
      </xdr:nvSpPr>
      <xdr:spPr bwMode="auto">
        <a:xfrm>
          <a:off x="1219200" y="14287500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236</xdr:row>
      <xdr:rowOff>0</xdr:rowOff>
    </xdr:from>
    <xdr:ext cx="72390" cy="228600"/>
    <xdr:sp macro="" textlink="">
      <xdr:nvSpPr>
        <xdr:cNvPr id="48" name="Text Box 2">
          <a:extLst>
            <a:ext uri="{FF2B5EF4-FFF2-40B4-BE49-F238E27FC236}">
              <a16:creationId xmlns:a16="http://schemas.microsoft.com/office/drawing/2014/main" id="{4DE0D1AB-7FC3-41F5-A5DD-94E68C403227}"/>
            </a:ext>
          </a:extLst>
        </xdr:cNvPr>
        <xdr:cNvSpPr txBox="1">
          <a:spLocks noChangeArrowheads="1"/>
        </xdr:cNvSpPr>
      </xdr:nvSpPr>
      <xdr:spPr bwMode="auto">
        <a:xfrm>
          <a:off x="1219200" y="14287500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236</xdr:row>
      <xdr:rowOff>0</xdr:rowOff>
    </xdr:from>
    <xdr:ext cx="72390" cy="228600"/>
    <xdr:sp macro="" textlink="">
      <xdr:nvSpPr>
        <xdr:cNvPr id="49" name="Text Box 3">
          <a:extLst>
            <a:ext uri="{FF2B5EF4-FFF2-40B4-BE49-F238E27FC236}">
              <a16:creationId xmlns:a16="http://schemas.microsoft.com/office/drawing/2014/main" id="{05DFA5F8-4757-466E-A2B3-5DF7D861F0A6}"/>
            </a:ext>
          </a:extLst>
        </xdr:cNvPr>
        <xdr:cNvSpPr txBox="1">
          <a:spLocks noChangeArrowheads="1"/>
        </xdr:cNvSpPr>
      </xdr:nvSpPr>
      <xdr:spPr bwMode="auto">
        <a:xfrm>
          <a:off x="1219200" y="14287500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236</xdr:row>
      <xdr:rowOff>0</xdr:rowOff>
    </xdr:from>
    <xdr:ext cx="72390" cy="228605"/>
    <xdr:sp macro="" textlink="">
      <xdr:nvSpPr>
        <xdr:cNvPr id="50" name="Text Box 1">
          <a:extLst>
            <a:ext uri="{FF2B5EF4-FFF2-40B4-BE49-F238E27FC236}">
              <a16:creationId xmlns:a16="http://schemas.microsoft.com/office/drawing/2014/main" id="{CA1A0B91-FC8C-40E0-B07C-6B7B992DD50D}"/>
            </a:ext>
          </a:extLst>
        </xdr:cNvPr>
        <xdr:cNvSpPr txBox="1">
          <a:spLocks noChangeArrowheads="1"/>
        </xdr:cNvSpPr>
      </xdr:nvSpPr>
      <xdr:spPr bwMode="auto">
        <a:xfrm>
          <a:off x="1219200" y="11658600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236</xdr:row>
      <xdr:rowOff>0</xdr:rowOff>
    </xdr:from>
    <xdr:ext cx="72390" cy="228605"/>
    <xdr:sp macro="" textlink="">
      <xdr:nvSpPr>
        <xdr:cNvPr id="51" name="Text Box 2">
          <a:extLst>
            <a:ext uri="{FF2B5EF4-FFF2-40B4-BE49-F238E27FC236}">
              <a16:creationId xmlns:a16="http://schemas.microsoft.com/office/drawing/2014/main" id="{53CBB1C9-A052-41B2-BD7B-74174398F287}"/>
            </a:ext>
          </a:extLst>
        </xdr:cNvPr>
        <xdr:cNvSpPr txBox="1">
          <a:spLocks noChangeArrowheads="1"/>
        </xdr:cNvSpPr>
      </xdr:nvSpPr>
      <xdr:spPr bwMode="auto">
        <a:xfrm>
          <a:off x="1219200" y="11658600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236</xdr:row>
      <xdr:rowOff>0</xdr:rowOff>
    </xdr:from>
    <xdr:ext cx="72390" cy="228605"/>
    <xdr:sp macro="" textlink="">
      <xdr:nvSpPr>
        <xdr:cNvPr id="52" name="Text Box 3">
          <a:extLst>
            <a:ext uri="{FF2B5EF4-FFF2-40B4-BE49-F238E27FC236}">
              <a16:creationId xmlns:a16="http://schemas.microsoft.com/office/drawing/2014/main" id="{94B693F7-FAA5-46CB-90DD-A6583EF027E5}"/>
            </a:ext>
          </a:extLst>
        </xdr:cNvPr>
        <xdr:cNvSpPr txBox="1">
          <a:spLocks noChangeArrowheads="1"/>
        </xdr:cNvSpPr>
      </xdr:nvSpPr>
      <xdr:spPr bwMode="auto">
        <a:xfrm>
          <a:off x="1219200" y="11658600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236</xdr:row>
      <xdr:rowOff>0</xdr:rowOff>
    </xdr:from>
    <xdr:ext cx="72390" cy="228605"/>
    <xdr:sp macro="" textlink="">
      <xdr:nvSpPr>
        <xdr:cNvPr id="53" name="Text Box 1">
          <a:extLst>
            <a:ext uri="{FF2B5EF4-FFF2-40B4-BE49-F238E27FC236}">
              <a16:creationId xmlns:a16="http://schemas.microsoft.com/office/drawing/2014/main" id="{CB3FD060-3162-4282-92E5-54E2ECD24BFC}"/>
            </a:ext>
          </a:extLst>
        </xdr:cNvPr>
        <xdr:cNvSpPr txBox="1">
          <a:spLocks noChangeArrowheads="1"/>
        </xdr:cNvSpPr>
      </xdr:nvSpPr>
      <xdr:spPr bwMode="auto">
        <a:xfrm>
          <a:off x="1219200" y="11658600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236</xdr:row>
      <xdr:rowOff>0</xdr:rowOff>
    </xdr:from>
    <xdr:ext cx="72390" cy="228605"/>
    <xdr:sp macro="" textlink="">
      <xdr:nvSpPr>
        <xdr:cNvPr id="54" name="Text Box 2">
          <a:extLst>
            <a:ext uri="{FF2B5EF4-FFF2-40B4-BE49-F238E27FC236}">
              <a16:creationId xmlns:a16="http://schemas.microsoft.com/office/drawing/2014/main" id="{A2E608A2-7304-45BC-B3DC-412263D3B453}"/>
            </a:ext>
          </a:extLst>
        </xdr:cNvPr>
        <xdr:cNvSpPr txBox="1">
          <a:spLocks noChangeArrowheads="1"/>
        </xdr:cNvSpPr>
      </xdr:nvSpPr>
      <xdr:spPr bwMode="auto">
        <a:xfrm>
          <a:off x="1219200" y="11658600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236</xdr:row>
      <xdr:rowOff>0</xdr:rowOff>
    </xdr:from>
    <xdr:ext cx="72390" cy="228605"/>
    <xdr:sp macro="" textlink="">
      <xdr:nvSpPr>
        <xdr:cNvPr id="55" name="Text Box 3">
          <a:extLst>
            <a:ext uri="{FF2B5EF4-FFF2-40B4-BE49-F238E27FC236}">
              <a16:creationId xmlns:a16="http://schemas.microsoft.com/office/drawing/2014/main" id="{55EC5F3D-0B58-43C2-838F-FA158F046040}"/>
            </a:ext>
          </a:extLst>
        </xdr:cNvPr>
        <xdr:cNvSpPr txBox="1">
          <a:spLocks noChangeArrowheads="1"/>
        </xdr:cNvSpPr>
      </xdr:nvSpPr>
      <xdr:spPr bwMode="auto">
        <a:xfrm>
          <a:off x="1219200" y="11658600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236</xdr:row>
      <xdr:rowOff>0</xdr:rowOff>
    </xdr:from>
    <xdr:ext cx="72390" cy="228605"/>
    <xdr:sp macro="" textlink="">
      <xdr:nvSpPr>
        <xdr:cNvPr id="56" name="Text Box 1">
          <a:extLst>
            <a:ext uri="{FF2B5EF4-FFF2-40B4-BE49-F238E27FC236}">
              <a16:creationId xmlns:a16="http://schemas.microsoft.com/office/drawing/2014/main" id="{14A571E9-4D9C-4853-BF5B-AD66DFD37EDC}"/>
            </a:ext>
          </a:extLst>
        </xdr:cNvPr>
        <xdr:cNvSpPr txBox="1">
          <a:spLocks noChangeArrowheads="1"/>
        </xdr:cNvSpPr>
      </xdr:nvSpPr>
      <xdr:spPr bwMode="auto">
        <a:xfrm>
          <a:off x="1219200" y="11658600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236</xdr:row>
      <xdr:rowOff>0</xdr:rowOff>
    </xdr:from>
    <xdr:ext cx="72390" cy="228605"/>
    <xdr:sp macro="" textlink="">
      <xdr:nvSpPr>
        <xdr:cNvPr id="57" name="Text Box 2">
          <a:extLst>
            <a:ext uri="{FF2B5EF4-FFF2-40B4-BE49-F238E27FC236}">
              <a16:creationId xmlns:a16="http://schemas.microsoft.com/office/drawing/2014/main" id="{C8D4F5B0-18C3-498B-A7A8-1F90182135B9}"/>
            </a:ext>
          </a:extLst>
        </xdr:cNvPr>
        <xdr:cNvSpPr txBox="1">
          <a:spLocks noChangeArrowheads="1"/>
        </xdr:cNvSpPr>
      </xdr:nvSpPr>
      <xdr:spPr bwMode="auto">
        <a:xfrm>
          <a:off x="1219200" y="11658600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236</xdr:row>
      <xdr:rowOff>0</xdr:rowOff>
    </xdr:from>
    <xdr:ext cx="72390" cy="228605"/>
    <xdr:sp macro="" textlink="">
      <xdr:nvSpPr>
        <xdr:cNvPr id="58" name="Text Box 3">
          <a:extLst>
            <a:ext uri="{FF2B5EF4-FFF2-40B4-BE49-F238E27FC236}">
              <a16:creationId xmlns:a16="http://schemas.microsoft.com/office/drawing/2014/main" id="{A6C959A0-556E-4774-BF9D-A95A14D8AFCB}"/>
            </a:ext>
          </a:extLst>
        </xdr:cNvPr>
        <xdr:cNvSpPr txBox="1">
          <a:spLocks noChangeArrowheads="1"/>
        </xdr:cNvSpPr>
      </xdr:nvSpPr>
      <xdr:spPr bwMode="auto">
        <a:xfrm>
          <a:off x="1219200" y="11658600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236</xdr:row>
      <xdr:rowOff>0</xdr:rowOff>
    </xdr:from>
    <xdr:ext cx="72390" cy="228605"/>
    <xdr:sp macro="" textlink="">
      <xdr:nvSpPr>
        <xdr:cNvPr id="59" name="Text Box 1">
          <a:extLst>
            <a:ext uri="{FF2B5EF4-FFF2-40B4-BE49-F238E27FC236}">
              <a16:creationId xmlns:a16="http://schemas.microsoft.com/office/drawing/2014/main" id="{1010A5B7-F964-4765-8CA6-FCA81369F546}"/>
            </a:ext>
          </a:extLst>
        </xdr:cNvPr>
        <xdr:cNvSpPr txBox="1">
          <a:spLocks noChangeArrowheads="1"/>
        </xdr:cNvSpPr>
      </xdr:nvSpPr>
      <xdr:spPr bwMode="auto">
        <a:xfrm>
          <a:off x="1219200" y="11658600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236</xdr:row>
      <xdr:rowOff>0</xdr:rowOff>
    </xdr:from>
    <xdr:ext cx="72390" cy="228605"/>
    <xdr:sp macro="" textlink="">
      <xdr:nvSpPr>
        <xdr:cNvPr id="60" name="Text Box 2">
          <a:extLst>
            <a:ext uri="{FF2B5EF4-FFF2-40B4-BE49-F238E27FC236}">
              <a16:creationId xmlns:a16="http://schemas.microsoft.com/office/drawing/2014/main" id="{9696D318-8221-4228-B9CC-7F78D8E57509}"/>
            </a:ext>
          </a:extLst>
        </xdr:cNvPr>
        <xdr:cNvSpPr txBox="1">
          <a:spLocks noChangeArrowheads="1"/>
        </xdr:cNvSpPr>
      </xdr:nvSpPr>
      <xdr:spPr bwMode="auto">
        <a:xfrm>
          <a:off x="1219200" y="11658600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236</xdr:row>
      <xdr:rowOff>0</xdr:rowOff>
    </xdr:from>
    <xdr:ext cx="72390" cy="228605"/>
    <xdr:sp macro="" textlink="">
      <xdr:nvSpPr>
        <xdr:cNvPr id="61" name="Text Box 3">
          <a:extLst>
            <a:ext uri="{FF2B5EF4-FFF2-40B4-BE49-F238E27FC236}">
              <a16:creationId xmlns:a16="http://schemas.microsoft.com/office/drawing/2014/main" id="{88BBD155-47E9-422A-BC30-62792593D1B1}"/>
            </a:ext>
          </a:extLst>
        </xdr:cNvPr>
        <xdr:cNvSpPr txBox="1">
          <a:spLocks noChangeArrowheads="1"/>
        </xdr:cNvSpPr>
      </xdr:nvSpPr>
      <xdr:spPr bwMode="auto">
        <a:xfrm>
          <a:off x="1219200" y="11658600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236</xdr:row>
      <xdr:rowOff>0</xdr:rowOff>
    </xdr:from>
    <xdr:ext cx="72390" cy="228605"/>
    <xdr:sp macro="" textlink="">
      <xdr:nvSpPr>
        <xdr:cNvPr id="62" name="Text Box 1">
          <a:extLst>
            <a:ext uri="{FF2B5EF4-FFF2-40B4-BE49-F238E27FC236}">
              <a16:creationId xmlns:a16="http://schemas.microsoft.com/office/drawing/2014/main" id="{DCC033DC-7E7D-4FF2-83D8-17A2B1FB070A}"/>
            </a:ext>
          </a:extLst>
        </xdr:cNvPr>
        <xdr:cNvSpPr txBox="1">
          <a:spLocks noChangeArrowheads="1"/>
        </xdr:cNvSpPr>
      </xdr:nvSpPr>
      <xdr:spPr bwMode="auto">
        <a:xfrm>
          <a:off x="1219200" y="11658600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236</xdr:row>
      <xdr:rowOff>0</xdr:rowOff>
    </xdr:from>
    <xdr:ext cx="72390" cy="228605"/>
    <xdr:sp macro="" textlink="">
      <xdr:nvSpPr>
        <xdr:cNvPr id="63" name="Text Box 2">
          <a:extLst>
            <a:ext uri="{FF2B5EF4-FFF2-40B4-BE49-F238E27FC236}">
              <a16:creationId xmlns:a16="http://schemas.microsoft.com/office/drawing/2014/main" id="{E3DCFDDC-5CA7-4A4F-95F5-3EEE4656FFA6}"/>
            </a:ext>
          </a:extLst>
        </xdr:cNvPr>
        <xdr:cNvSpPr txBox="1">
          <a:spLocks noChangeArrowheads="1"/>
        </xdr:cNvSpPr>
      </xdr:nvSpPr>
      <xdr:spPr bwMode="auto">
        <a:xfrm>
          <a:off x="1219200" y="11658600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236</xdr:row>
      <xdr:rowOff>0</xdr:rowOff>
    </xdr:from>
    <xdr:ext cx="72390" cy="228605"/>
    <xdr:sp macro="" textlink="">
      <xdr:nvSpPr>
        <xdr:cNvPr id="64" name="Text Box 3">
          <a:extLst>
            <a:ext uri="{FF2B5EF4-FFF2-40B4-BE49-F238E27FC236}">
              <a16:creationId xmlns:a16="http://schemas.microsoft.com/office/drawing/2014/main" id="{B98A6DEE-1B96-411C-8771-77D5B3F03B35}"/>
            </a:ext>
          </a:extLst>
        </xdr:cNvPr>
        <xdr:cNvSpPr txBox="1">
          <a:spLocks noChangeArrowheads="1"/>
        </xdr:cNvSpPr>
      </xdr:nvSpPr>
      <xdr:spPr bwMode="auto">
        <a:xfrm>
          <a:off x="1219200" y="11658600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236</xdr:row>
      <xdr:rowOff>0</xdr:rowOff>
    </xdr:from>
    <xdr:ext cx="72390" cy="228605"/>
    <xdr:sp macro="" textlink="">
      <xdr:nvSpPr>
        <xdr:cNvPr id="65" name="Text Box 1">
          <a:extLst>
            <a:ext uri="{FF2B5EF4-FFF2-40B4-BE49-F238E27FC236}">
              <a16:creationId xmlns:a16="http://schemas.microsoft.com/office/drawing/2014/main" id="{E58A9317-BA63-4111-B9A4-CDB59A8BC81D}"/>
            </a:ext>
          </a:extLst>
        </xdr:cNvPr>
        <xdr:cNvSpPr txBox="1">
          <a:spLocks noChangeArrowheads="1"/>
        </xdr:cNvSpPr>
      </xdr:nvSpPr>
      <xdr:spPr bwMode="auto">
        <a:xfrm>
          <a:off x="1219200" y="11658600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236</xdr:row>
      <xdr:rowOff>0</xdr:rowOff>
    </xdr:from>
    <xdr:ext cx="72390" cy="228605"/>
    <xdr:sp macro="" textlink="">
      <xdr:nvSpPr>
        <xdr:cNvPr id="66" name="Text Box 2">
          <a:extLst>
            <a:ext uri="{FF2B5EF4-FFF2-40B4-BE49-F238E27FC236}">
              <a16:creationId xmlns:a16="http://schemas.microsoft.com/office/drawing/2014/main" id="{EBE311EA-B176-40CF-9620-40B4E4D1C1A2}"/>
            </a:ext>
          </a:extLst>
        </xdr:cNvPr>
        <xdr:cNvSpPr txBox="1">
          <a:spLocks noChangeArrowheads="1"/>
        </xdr:cNvSpPr>
      </xdr:nvSpPr>
      <xdr:spPr bwMode="auto">
        <a:xfrm>
          <a:off x="1219200" y="11658600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236</xdr:row>
      <xdr:rowOff>0</xdr:rowOff>
    </xdr:from>
    <xdr:ext cx="72390" cy="228605"/>
    <xdr:sp macro="" textlink="">
      <xdr:nvSpPr>
        <xdr:cNvPr id="67" name="Text Box 3">
          <a:extLst>
            <a:ext uri="{FF2B5EF4-FFF2-40B4-BE49-F238E27FC236}">
              <a16:creationId xmlns:a16="http://schemas.microsoft.com/office/drawing/2014/main" id="{BF4E6145-4971-4A87-A10A-0C91F80177BA}"/>
            </a:ext>
          </a:extLst>
        </xdr:cNvPr>
        <xdr:cNvSpPr txBox="1">
          <a:spLocks noChangeArrowheads="1"/>
        </xdr:cNvSpPr>
      </xdr:nvSpPr>
      <xdr:spPr bwMode="auto">
        <a:xfrm>
          <a:off x="1219200" y="11658600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236</xdr:row>
      <xdr:rowOff>0</xdr:rowOff>
    </xdr:from>
    <xdr:ext cx="72390" cy="228605"/>
    <xdr:sp macro="" textlink="">
      <xdr:nvSpPr>
        <xdr:cNvPr id="68" name="Text Box 1">
          <a:extLst>
            <a:ext uri="{FF2B5EF4-FFF2-40B4-BE49-F238E27FC236}">
              <a16:creationId xmlns:a16="http://schemas.microsoft.com/office/drawing/2014/main" id="{B9F7405C-CCAE-46F5-98F2-637FD536A4C6}"/>
            </a:ext>
          </a:extLst>
        </xdr:cNvPr>
        <xdr:cNvSpPr txBox="1">
          <a:spLocks noChangeArrowheads="1"/>
        </xdr:cNvSpPr>
      </xdr:nvSpPr>
      <xdr:spPr bwMode="auto">
        <a:xfrm>
          <a:off x="1219200" y="11658600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236</xdr:row>
      <xdr:rowOff>0</xdr:rowOff>
    </xdr:from>
    <xdr:ext cx="72390" cy="228605"/>
    <xdr:sp macro="" textlink="">
      <xdr:nvSpPr>
        <xdr:cNvPr id="69" name="Text Box 2">
          <a:extLst>
            <a:ext uri="{FF2B5EF4-FFF2-40B4-BE49-F238E27FC236}">
              <a16:creationId xmlns:a16="http://schemas.microsoft.com/office/drawing/2014/main" id="{1FFDD38F-F4FE-408A-B55D-2B9B2CECF90A}"/>
            </a:ext>
          </a:extLst>
        </xdr:cNvPr>
        <xdr:cNvSpPr txBox="1">
          <a:spLocks noChangeArrowheads="1"/>
        </xdr:cNvSpPr>
      </xdr:nvSpPr>
      <xdr:spPr bwMode="auto">
        <a:xfrm>
          <a:off x="1219200" y="11658600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236</xdr:row>
      <xdr:rowOff>0</xdr:rowOff>
    </xdr:from>
    <xdr:ext cx="72390" cy="228605"/>
    <xdr:sp macro="" textlink="">
      <xdr:nvSpPr>
        <xdr:cNvPr id="70" name="Text Box 3">
          <a:extLst>
            <a:ext uri="{FF2B5EF4-FFF2-40B4-BE49-F238E27FC236}">
              <a16:creationId xmlns:a16="http://schemas.microsoft.com/office/drawing/2014/main" id="{1072282A-8A09-446C-AF11-AA2FB1F8880E}"/>
            </a:ext>
          </a:extLst>
        </xdr:cNvPr>
        <xdr:cNvSpPr txBox="1">
          <a:spLocks noChangeArrowheads="1"/>
        </xdr:cNvSpPr>
      </xdr:nvSpPr>
      <xdr:spPr bwMode="auto">
        <a:xfrm>
          <a:off x="1219200" y="11658600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236</xdr:row>
      <xdr:rowOff>0</xdr:rowOff>
    </xdr:from>
    <xdr:ext cx="72390" cy="228605"/>
    <xdr:sp macro="" textlink="">
      <xdr:nvSpPr>
        <xdr:cNvPr id="71" name="Text Box 1">
          <a:extLst>
            <a:ext uri="{FF2B5EF4-FFF2-40B4-BE49-F238E27FC236}">
              <a16:creationId xmlns:a16="http://schemas.microsoft.com/office/drawing/2014/main" id="{6CDD26E6-79EF-4E35-917A-17684F754404}"/>
            </a:ext>
          </a:extLst>
        </xdr:cNvPr>
        <xdr:cNvSpPr txBox="1">
          <a:spLocks noChangeArrowheads="1"/>
        </xdr:cNvSpPr>
      </xdr:nvSpPr>
      <xdr:spPr bwMode="auto">
        <a:xfrm>
          <a:off x="1219200" y="11658600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236</xdr:row>
      <xdr:rowOff>0</xdr:rowOff>
    </xdr:from>
    <xdr:ext cx="72390" cy="228605"/>
    <xdr:sp macro="" textlink="">
      <xdr:nvSpPr>
        <xdr:cNvPr id="72" name="Text Box 2">
          <a:extLst>
            <a:ext uri="{FF2B5EF4-FFF2-40B4-BE49-F238E27FC236}">
              <a16:creationId xmlns:a16="http://schemas.microsoft.com/office/drawing/2014/main" id="{CDCC217A-511D-4A3F-9B50-26B5BE7CB7DB}"/>
            </a:ext>
          </a:extLst>
        </xdr:cNvPr>
        <xdr:cNvSpPr txBox="1">
          <a:spLocks noChangeArrowheads="1"/>
        </xdr:cNvSpPr>
      </xdr:nvSpPr>
      <xdr:spPr bwMode="auto">
        <a:xfrm>
          <a:off x="1219200" y="11658600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0</xdr:colOff>
      <xdr:row>137</xdr:row>
      <xdr:rowOff>0</xdr:rowOff>
    </xdr:from>
    <xdr:ext cx="72390" cy="252200"/>
    <xdr:sp macro="" textlink="">
      <xdr:nvSpPr>
        <xdr:cNvPr id="2" name="Text Box 1">
          <a:extLst>
            <a:ext uri="{FF2B5EF4-FFF2-40B4-BE49-F238E27FC236}">
              <a16:creationId xmlns:a16="http://schemas.microsoft.com/office/drawing/2014/main" id="{7AC06F2F-D165-49F0-938B-ADBF04DBE7C1}"/>
            </a:ext>
          </a:extLst>
        </xdr:cNvPr>
        <xdr:cNvSpPr txBox="1">
          <a:spLocks noChangeArrowheads="1"/>
        </xdr:cNvSpPr>
      </xdr:nvSpPr>
      <xdr:spPr bwMode="auto">
        <a:xfrm>
          <a:off x="5151120" y="16511016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137</xdr:row>
      <xdr:rowOff>0</xdr:rowOff>
    </xdr:from>
    <xdr:ext cx="72390" cy="252200"/>
    <xdr:sp macro="" textlink="">
      <xdr:nvSpPr>
        <xdr:cNvPr id="3" name="Text Box 2">
          <a:extLst>
            <a:ext uri="{FF2B5EF4-FFF2-40B4-BE49-F238E27FC236}">
              <a16:creationId xmlns:a16="http://schemas.microsoft.com/office/drawing/2014/main" id="{81A2BCAC-8D54-4243-BFBF-F24FE026D0A3}"/>
            </a:ext>
          </a:extLst>
        </xdr:cNvPr>
        <xdr:cNvSpPr txBox="1">
          <a:spLocks noChangeArrowheads="1"/>
        </xdr:cNvSpPr>
      </xdr:nvSpPr>
      <xdr:spPr bwMode="auto">
        <a:xfrm>
          <a:off x="5151120" y="16511016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137</xdr:row>
      <xdr:rowOff>0</xdr:rowOff>
    </xdr:from>
    <xdr:ext cx="72390" cy="252200"/>
    <xdr:sp macro="" textlink="">
      <xdr:nvSpPr>
        <xdr:cNvPr id="4" name="Text Box 3">
          <a:extLst>
            <a:ext uri="{FF2B5EF4-FFF2-40B4-BE49-F238E27FC236}">
              <a16:creationId xmlns:a16="http://schemas.microsoft.com/office/drawing/2014/main" id="{6284970F-F9A0-4640-BC09-0F3D1B0135E0}"/>
            </a:ext>
          </a:extLst>
        </xdr:cNvPr>
        <xdr:cNvSpPr txBox="1">
          <a:spLocks noChangeArrowheads="1"/>
        </xdr:cNvSpPr>
      </xdr:nvSpPr>
      <xdr:spPr bwMode="auto">
        <a:xfrm>
          <a:off x="5151120" y="16511016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137</xdr:row>
      <xdr:rowOff>0</xdr:rowOff>
    </xdr:from>
    <xdr:ext cx="72390" cy="252200"/>
    <xdr:sp macro="" textlink="">
      <xdr:nvSpPr>
        <xdr:cNvPr id="5" name="Text Box 1">
          <a:extLst>
            <a:ext uri="{FF2B5EF4-FFF2-40B4-BE49-F238E27FC236}">
              <a16:creationId xmlns:a16="http://schemas.microsoft.com/office/drawing/2014/main" id="{847C9EAB-E744-40A9-BC79-C0A0DD5E57D4}"/>
            </a:ext>
          </a:extLst>
        </xdr:cNvPr>
        <xdr:cNvSpPr txBox="1">
          <a:spLocks noChangeArrowheads="1"/>
        </xdr:cNvSpPr>
      </xdr:nvSpPr>
      <xdr:spPr bwMode="auto">
        <a:xfrm>
          <a:off x="5151120" y="16511016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137</xdr:row>
      <xdr:rowOff>0</xdr:rowOff>
    </xdr:from>
    <xdr:ext cx="72390" cy="252200"/>
    <xdr:sp macro="" textlink="">
      <xdr:nvSpPr>
        <xdr:cNvPr id="6" name="Text Box 2">
          <a:extLst>
            <a:ext uri="{FF2B5EF4-FFF2-40B4-BE49-F238E27FC236}">
              <a16:creationId xmlns:a16="http://schemas.microsoft.com/office/drawing/2014/main" id="{8F4047AF-8126-49FA-A780-79C5828E43A2}"/>
            </a:ext>
          </a:extLst>
        </xdr:cNvPr>
        <xdr:cNvSpPr txBox="1">
          <a:spLocks noChangeArrowheads="1"/>
        </xdr:cNvSpPr>
      </xdr:nvSpPr>
      <xdr:spPr bwMode="auto">
        <a:xfrm>
          <a:off x="5151120" y="16511016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137</xdr:row>
      <xdr:rowOff>0</xdr:rowOff>
    </xdr:from>
    <xdr:ext cx="72390" cy="252200"/>
    <xdr:sp macro="" textlink="">
      <xdr:nvSpPr>
        <xdr:cNvPr id="7" name="Text Box 3">
          <a:extLst>
            <a:ext uri="{FF2B5EF4-FFF2-40B4-BE49-F238E27FC236}">
              <a16:creationId xmlns:a16="http://schemas.microsoft.com/office/drawing/2014/main" id="{C833BFF5-324D-40C3-BC0A-E1BABAB6382F}"/>
            </a:ext>
          </a:extLst>
        </xdr:cNvPr>
        <xdr:cNvSpPr txBox="1">
          <a:spLocks noChangeArrowheads="1"/>
        </xdr:cNvSpPr>
      </xdr:nvSpPr>
      <xdr:spPr bwMode="auto">
        <a:xfrm>
          <a:off x="5151120" y="16511016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137</xdr:row>
      <xdr:rowOff>0</xdr:rowOff>
    </xdr:from>
    <xdr:ext cx="72390" cy="252200"/>
    <xdr:sp macro="" textlink="">
      <xdr:nvSpPr>
        <xdr:cNvPr id="8" name="Text Box 1">
          <a:extLst>
            <a:ext uri="{FF2B5EF4-FFF2-40B4-BE49-F238E27FC236}">
              <a16:creationId xmlns:a16="http://schemas.microsoft.com/office/drawing/2014/main" id="{6027707C-AF9D-4D6B-9C79-950638E18288}"/>
            </a:ext>
          </a:extLst>
        </xdr:cNvPr>
        <xdr:cNvSpPr txBox="1">
          <a:spLocks noChangeArrowheads="1"/>
        </xdr:cNvSpPr>
      </xdr:nvSpPr>
      <xdr:spPr bwMode="auto">
        <a:xfrm>
          <a:off x="5151120" y="16511016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137</xdr:row>
      <xdr:rowOff>0</xdr:rowOff>
    </xdr:from>
    <xdr:ext cx="72390" cy="252200"/>
    <xdr:sp macro="" textlink="">
      <xdr:nvSpPr>
        <xdr:cNvPr id="9" name="Text Box 2">
          <a:extLst>
            <a:ext uri="{FF2B5EF4-FFF2-40B4-BE49-F238E27FC236}">
              <a16:creationId xmlns:a16="http://schemas.microsoft.com/office/drawing/2014/main" id="{01F867C4-9AF5-49A9-B841-2880FAE5ADAA}"/>
            </a:ext>
          </a:extLst>
        </xdr:cNvPr>
        <xdr:cNvSpPr txBox="1">
          <a:spLocks noChangeArrowheads="1"/>
        </xdr:cNvSpPr>
      </xdr:nvSpPr>
      <xdr:spPr bwMode="auto">
        <a:xfrm>
          <a:off x="5151120" y="16511016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137</xdr:row>
      <xdr:rowOff>0</xdr:rowOff>
    </xdr:from>
    <xdr:ext cx="72390" cy="252200"/>
    <xdr:sp macro="" textlink="">
      <xdr:nvSpPr>
        <xdr:cNvPr id="10" name="Text Box 3">
          <a:extLst>
            <a:ext uri="{FF2B5EF4-FFF2-40B4-BE49-F238E27FC236}">
              <a16:creationId xmlns:a16="http://schemas.microsoft.com/office/drawing/2014/main" id="{8C2B18FC-493F-474C-B5AD-9926FD9882F6}"/>
            </a:ext>
          </a:extLst>
        </xdr:cNvPr>
        <xdr:cNvSpPr txBox="1">
          <a:spLocks noChangeArrowheads="1"/>
        </xdr:cNvSpPr>
      </xdr:nvSpPr>
      <xdr:spPr bwMode="auto">
        <a:xfrm>
          <a:off x="5151120" y="16511016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137</xdr:row>
      <xdr:rowOff>0</xdr:rowOff>
    </xdr:from>
    <xdr:ext cx="72390" cy="252200"/>
    <xdr:sp macro="" textlink="">
      <xdr:nvSpPr>
        <xdr:cNvPr id="11" name="Text Box 1">
          <a:extLst>
            <a:ext uri="{FF2B5EF4-FFF2-40B4-BE49-F238E27FC236}">
              <a16:creationId xmlns:a16="http://schemas.microsoft.com/office/drawing/2014/main" id="{B3631F79-A995-495A-B943-4A6D8B7B6E6F}"/>
            </a:ext>
          </a:extLst>
        </xdr:cNvPr>
        <xdr:cNvSpPr txBox="1">
          <a:spLocks noChangeArrowheads="1"/>
        </xdr:cNvSpPr>
      </xdr:nvSpPr>
      <xdr:spPr bwMode="auto">
        <a:xfrm>
          <a:off x="5151120" y="16511016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137</xdr:row>
      <xdr:rowOff>0</xdr:rowOff>
    </xdr:from>
    <xdr:ext cx="72390" cy="252200"/>
    <xdr:sp macro="" textlink="">
      <xdr:nvSpPr>
        <xdr:cNvPr id="12" name="Text Box 2">
          <a:extLst>
            <a:ext uri="{FF2B5EF4-FFF2-40B4-BE49-F238E27FC236}">
              <a16:creationId xmlns:a16="http://schemas.microsoft.com/office/drawing/2014/main" id="{DB4CE571-6ECB-48A8-A508-14837D2B695E}"/>
            </a:ext>
          </a:extLst>
        </xdr:cNvPr>
        <xdr:cNvSpPr txBox="1">
          <a:spLocks noChangeArrowheads="1"/>
        </xdr:cNvSpPr>
      </xdr:nvSpPr>
      <xdr:spPr bwMode="auto">
        <a:xfrm>
          <a:off x="5151120" y="16511016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137</xdr:row>
      <xdr:rowOff>0</xdr:rowOff>
    </xdr:from>
    <xdr:ext cx="72390" cy="252200"/>
    <xdr:sp macro="" textlink="">
      <xdr:nvSpPr>
        <xdr:cNvPr id="13" name="Text Box 3">
          <a:extLst>
            <a:ext uri="{FF2B5EF4-FFF2-40B4-BE49-F238E27FC236}">
              <a16:creationId xmlns:a16="http://schemas.microsoft.com/office/drawing/2014/main" id="{186C518E-3473-4FC0-8DCB-C141C054D37A}"/>
            </a:ext>
          </a:extLst>
        </xdr:cNvPr>
        <xdr:cNvSpPr txBox="1">
          <a:spLocks noChangeArrowheads="1"/>
        </xdr:cNvSpPr>
      </xdr:nvSpPr>
      <xdr:spPr bwMode="auto">
        <a:xfrm>
          <a:off x="5151120" y="16511016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137</xdr:row>
      <xdr:rowOff>0</xdr:rowOff>
    </xdr:from>
    <xdr:ext cx="72390" cy="252200"/>
    <xdr:sp macro="" textlink="">
      <xdr:nvSpPr>
        <xdr:cNvPr id="14" name="Text Box 1">
          <a:extLst>
            <a:ext uri="{FF2B5EF4-FFF2-40B4-BE49-F238E27FC236}">
              <a16:creationId xmlns:a16="http://schemas.microsoft.com/office/drawing/2014/main" id="{391C90D2-80F5-427D-8D14-06AA88A6A5DC}"/>
            </a:ext>
          </a:extLst>
        </xdr:cNvPr>
        <xdr:cNvSpPr txBox="1">
          <a:spLocks noChangeArrowheads="1"/>
        </xdr:cNvSpPr>
      </xdr:nvSpPr>
      <xdr:spPr bwMode="auto">
        <a:xfrm>
          <a:off x="5151120" y="16511016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137</xdr:row>
      <xdr:rowOff>0</xdr:rowOff>
    </xdr:from>
    <xdr:ext cx="72390" cy="252200"/>
    <xdr:sp macro="" textlink="">
      <xdr:nvSpPr>
        <xdr:cNvPr id="15" name="Text Box 2">
          <a:extLst>
            <a:ext uri="{FF2B5EF4-FFF2-40B4-BE49-F238E27FC236}">
              <a16:creationId xmlns:a16="http://schemas.microsoft.com/office/drawing/2014/main" id="{D946D4CB-814E-4550-A745-ABA0B8AB0F86}"/>
            </a:ext>
          </a:extLst>
        </xdr:cNvPr>
        <xdr:cNvSpPr txBox="1">
          <a:spLocks noChangeArrowheads="1"/>
        </xdr:cNvSpPr>
      </xdr:nvSpPr>
      <xdr:spPr bwMode="auto">
        <a:xfrm>
          <a:off x="5151120" y="16511016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137</xdr:row>
      <xdr:rowOff>0</xdr:rowOff>
    </xdr:from>
    <xdr:ext cx="72390" cy="252200"/>
    <xdr:sp macro="" textlink="">
      <xdr:nvSpPr>
        <xdr:cNvPr id="16" name="Text Box 3">
          <a:extLst>
            <a:ext uri="{FF2B5EF4-FFF2-40B4-BE49-F238E27FC236}">
              <a16:creationId xmlns:a16="http://schemas.microsoft.com/office/drawing/2014/main" id="{96DCA2B6-2078-48BB-B151-A8E2CAF44EAE}"/>
            </a:ext>
          </a:extLst>
        </xdr:cNvPr>
        <xdr:cNvSpPr txBox="1">
          <a:spLocks noChangeArrowheads="1"/>
        </xdr:cNvSpPr>
      </xdr:nvSpPr>
      <xdr:spPr bwMode="auto">
        <a:xfrm>
          <a:off x="5151120" y="16511016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137</xdr:row>
      <xdr:rowOff>0</xdr:rowOff>
    </xdr:from>
    <xdr:ext cx="72390" cy="252200"/>
    <xdr:sp macro="" textlink="">
      <xdr:nvSpPr>
        <xdr:cNvPr id="17" name="Text Box 1">
          <a:extLst>
            <a:ext uri="{FF2B5EF4-FFF2-40B4-BE49-F238E27FC236}">
              <a16:creationId xmlns:a16="http://schemas.microsoft.com/office/drawing/2014/main" id="{A9BCB465-1C63-4862-9AF9-50E5C6EF13A3}"/>
            </a:ext>
          </a:extLst>
        </xdr:cNvPr>
        <xdr:cNvSpPr txBox="1">
          <a:spLocks noChangeArrowheads="1"/>
        </xdr:cNvSpPr>
      </xdr:nvSpPr>
      <xdr:spPr bwMode="auto">
        <a:xfrm>
          <a:off x="5151120" y="16511016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137</xdr:row>
      <xdr:rowOff>0</xdr:rowOff>
    </xdr:from>
    <xdr:ext cx="72390" cy="252200"/>
    <xdr:sp macro="" textlink="">
      <xdr:nvSpPr>
        <xdr:cNvPr id="18" name="Text Box 2">
          <a:extLst>
            <a:ext uri="{FF2B5EF4-FFF2-40B4-BE49-F238E27FC236}">
              <a16:creationId xmlns:a16="http://schemas.microsoft.com/office/drawing/2014/main" id="{7F2BC0AD-483D-406E-9A87-51CAF6678737}"/>
            </a:ext>
          </a:extLst>
        </xdr:cNvPr>
        <xdr:cNvSpPr txBox="1">
          <a:spLocks noChangeArrowheads="1"/>
        </xdr:cNvSpPr>
      </xdr:nvSpPr>
      <xdr:spPr bwMode="auto">
        <a:xfrm>
          <a:off x="5151120" y="16511016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137</xdr:row>
      <xdr:rowOff>0</xdr:rowOff>
    </xdr:from>
    <xdr:ext cx="72390" cy="252200"/>
    <xdr:sp macro="" textlink="">
      <xdr:nvSpPr>
        <xdr:cNvPr id="19" name="Text Box 3">
          <a:extLst>
            <a:ext uri="{FF2B5EF4-FFF2-40B4-BE49-F238E27FC236}">
              <a16:creationId xmlns:a16="http://schemas.microsoft.com/office/drawing/2014/main" id="{6BF744D4-E121-4199-B21A-DBEC8B0A9FE7}"/>
            </a:ext>
          </a:extLst>
        </xdr:cNvPr>
        <xdr:cNvSpPr txBox="1">
          <a:spLocks noChangeArrowheads="1"/>
        </xdr:cNvSpPr>
      </xdr:nvSpPr>
      <xdr:spPr bwMode="auto">
        <a:xfrm>
          <a:off x="5151120" y="16511016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137</xdr:row>
      <xdr:rowOff>0</xdr:rowOff>
    </xdr:from>
    <xdr:ext cx="72390" cy="252200"/>
    <xdr:sp macro="" textlink="">
      <xdr:nvSpPr>
        <xdr:cNvPr id="20" name="Text Box 1">
          <a:extLst>
            <a:ext uri="{FF2B5EF4-FFF2-40B4-BE49-F238E27FC236}">
              <a16:creationId xmlns:a16="http://schemas.microsoft.com/office/drawing/2014/main" id="{3156B87C-8156-4B97-BA91-BE6A1BFB9942}"/>
            </a:ext>
          </a:extLst>
        </xdr:cNvPr>
        <xdr:cNvSpPr txBox="1">
          <a:spLocks noChangeArrowheads="1"/>
        </xdr:cNvSpPr>
      </xdr:nvSpPr>
      <xdr:spPr bwMode="auto">
        <a:xfrm>
          <a:off x="5151120" y="16511016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137</xdr:row>
      <xdr:rowOff>0</xdr:rowOff>
    </xdr:from>
    <xdr:ext cx="72390" cy="252200"/>
    <xdr:sp macro="" textlink="">
      <xdr:nvSpPr>
        <xdr:cNvPr id="21" name="Text Box 2">
          <a:extLst>
            <a:ext uri="{FF2B5EF4-FFF2-40B4-BE49-F238E27FC236}">
              <a16:creationId xmlns:a16="http://schemas.microsoft.com/office/drawing/2014/main" id="{97D1BC5A-B476-4C8E-BEEF-C3ED01839E28}"/>
            </a:ext>
          </a:extLst>
        </xdr:cNvPr>
        <xdr:cNvSpPr txBox="1">
          <a:spLocks noChangeArrowheads="1"/>
        </xdr:cNvSpPr>
      </xdr:nvSpPr>
      <xdr:spPr bwMode="auto">
        <a:xfrm>
          <a:off x="5151120" y="16511016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137</xdr:row>
      <xdr:rowOff>0</xdr:rowOff>
    </xdr:from>
    <xdr:ext cx="72390" cy="252200"/>
    <xdr:sp macro="" textlink="">
      <xdr:nvSpPr>
        <xdr:cNvPr id="22" name="Text Box 3">
          <a:extLst>
            <a:ext uri="{FF2B5EF4-FFF2-40B4-BE49-F238E27FC236}">
              <a16:creationId xmlns:a16="http://schemas.microsoft.com/office/drawing/2014/main" id="{4FE156AD-7EB1-4942-ADC1-EC5746F40348}"/>
            </a:ext>
          </a:extLst>
        </xdr:cNvPr>
        <xdr:cNvSpPr txBox="1">
          <a:spLocks noChangeArrowheads="1"/>
        </xdr:cNvSpPr>
      </xdr:nvSpPr>
      <xdr:spPr bwMode="auto">
        <a:xfrm>
          <a:off x="5151120" y="16511016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137</xdr:row>
      <xdr:rowOff>0</xdr:rowOff>
    </xdr:from>
    <xdr:ext cx="72390" cy="252200"/>
    <xdr:sp macro="" textlink="">
      <xdr:nvSpPr>
        <xdr:cNvPr id="23" name="Text Box 1">
          <a:extLst>
            <a:ext uri="{FF2B5EF4-FFF2-40B4-BE49-F238E27FC236}">
              <a16:creationId xmlns:a16="http://schemas.microsoft.com/office/drawing/2014/main" id="{72DCE596-17F7-432E-B1D5-DF7B0D0CF50F}"/>
            </a:ext>
          </a:extLst>
        </xdr:cNvPr>
        <xdr:cNvSpPr txBox="1">
          <a:spLocks noChangeArrowheads="1"/>
        </xdr:cNvSpPr>
      </xdr:nvSpPr>
      <xdr:spPr bwMode="auto">
        <a:xfrm>
          <a:off x="5151120" y="16511016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137</xdr:row>
      <xdr:rowOff>0</xdr:rowOff>
    </xdr:from>
    <xdr:ext cx="72390" cy="252200"/>
    <xdr:sp macro="" textlink="">
      <xdr:nvSpPr>
        <xdr:cNvPr id="24" name="Text Box 2">
          <a:extLst>
            <a:ext uri="{FF2B5EF4-FFF2-40B4-BE49-F238E27FC236}">
              <a16:creationId xmlns:a16="http://schemas.microsoft.com/office/drawing/2014/main" id="{39C1FE57-201F-47AB-B60D-F995BAFB8BF3}"/>
            </a:ext>
          </a:extLst>
        </xdr:cNvPr>
        <xdr:cNvSpPr txBox="1">
          <a:spLocks noChangeArrowheads="1"/>
        </xdr:cNvSpPr>
      </xdr:nvSpPr>
      <xdr:spPr bwMode="auto">
        <a:xfrm>
          <a:off x="5151120" y="16511016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137</xdr:row>
      <xdr:rowOff>0</xdr:rowOff>
    </xdr:from>
    <xdr:ext cx="72390" cy="252200"/>
    <xdr:sp macro="" textlink="">
      <xdr:nvSpPr>
        <xdr:cNvPr id="25" name="Text Box 3">
          <a:extLst>
            <a:ext uri="{FF2B5EF4-FFF2-40B4-BE49-F238E27FC236}">
              <a16:creationId xmlns:a16="http://schemas.microsoft.com/office/drawing/2014/main" id="{EB83A9B6-710E-4B96-8A86-165A14F2D6B7}"/>
            </a:ext>
          </a:extLst>
        </xdr:cNvPr>
        <xdr:cNvSpPr txBox="1">
          <a:spLocks noChangeArrowheads="1"/>
        </xdr:cNvSpPr>
      </xdr:nvSpPr>
      <xdr:spPr bwMode="auto">
        <a:xfrm>
          <a:off x="5151120" y="16511016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136</xdr:row>
      <xdr:rowOff>0</xdr:rowOff>
    </xdr:from>
    <xdr:ext cx="72390" cy="228600"/>
    <xdr:sp macro="" textlink="">
      <xdr:nvSpPr>
        <xdr:cNvPr id="26" name="Text Box 1">
          <a:extLst>
            <a:ext uri="{FF2B5EF4-FFF2-40B4-BE49-F238E27FC236}">
              <a16:creationId xmlns:a16="http://schemas.microsoft.com/office/drawing/2014/main" id="{C6D15302-37F8-4639-A939-052DB1D34853}"/>
            </a:ext>
          </a:extLst>
        </xdr:cNvPr>
        <xdr:cNvSpPr txBox="1">
          <a:spLocks noChangeArrowheads="1"/>
        </xdr:cNvSpPr>
      </xdr:nvSpPr>
      <xdr:spPr bwMode="auto">
        <a:xfrm>
          <a:off x="5151120" y="9238488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136</xdr:row>
      <xdr:rowOff>0</xdr:rowOff>
    </xdr:from>
    <xdr:ext cx="72390" cy="228600"/>
    <xdr:sp macro="" textlink="">
      <xdr:nvSpPr>
        <xdr:cNvPr id="27" name="Text Box 2">
          <a:extLst>
            <a:ext uri="{FF2B5EF4-FFF2-40B4-BE49-F238E27FC236}">
              <a16:creationId xmlns:a16="http://schemas.microsoft.com/office/drawing/2014/main" id="{33249ABF-7239-4331-82BA-43793793934F}"/>
            </a:ext>
          </a:extLst>
        </xdr:cNvPr>
        <xdr:cNvSpPr txBox="1">
          <a:spLocks noChangeArrowheads="1"/>
        </xdr:cNvSpPr>
      </xdr:nvSpPr>
      <xdr:spPr bwMode="auto">
        <a:xfrm>
          <a:off x="5151120" y="9238488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136</xdr:row>
      <xdr:rowOff>0</xdr:rowOff>
    </xdr:from>
    <xdr:ext cx="72390" cy="228600"/>
    <xdr:sp macro="" textlink="">
      <xdr:nvSpPr>
        <xdr:cNvPr id="28" name="Text Box 3">
          <a:extLst>
            <a:ext uri="{FF2B5EF4-FFF2-40B4-BE49-F238E27FC236}">
              <a16:creationId xmlns:a16="http://schemas.microsoft.com/office/drawing/2014/main" id="{ADFDC371-1D1F-4C6A-AAEC-B5B32758D8BA}"/>
            </a:ext>
          </a:extLst>
        </xdr:cNvPr>
        <xdr:cNvSpPr txBox="1">
          <a:spLocks noChangeArrowheads="1"/>
        </xdr:cNvSpPr>
      </xdr:nvSpPr>
      <xdr:spPr bwMode="auto">
        <a:xfrm>
          <a:off x="5151120" y="9238488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136</xdr:row>
      <xdr:rowOff>0</xdr:rowOff>
    </xdr:from>
    <xdr:ext cx="72390" cy="228600"/>
    <xdr:sp macro="" textlink="">
      <xdr:nvSpPr>
        <xdr:cNvPr id="29" name="Text Box 1">
          <a:extLst>
            <a:ext uri="{FF2B5EF4-FFF2-40B4-BE49-F238E27FC236}">
              <a16:creationId xmlns:a16="http://schemas.microsoft.com/office/drawing/2014/main" id="{5F762291-9B4E-428C-B42E-04711C776B49}"/>
            </a:ext>
          </a:extLst>
        </xdr:cNvPr>
        <xdr:cNvSpPr txBox="1">
          <a:spLocks noChangeArrowheads="1"/>
        </xdr:cNvSpPr>
      </xdr:nvSpPr>
      <xdr:spPr bwMode="auto">
        <a:xfrm>
          <a:off x="5151120" y="9238488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136</xdr:row>
      <xdr:rowOff>0</xdr:rowOff>
    </xdr:from>
    <xdr:ext cx="72390" cy="228600"/>
    <xdr:sp macro="" textlink="">
      <xdr:nvSpPr>
        <xdr:cNvPr id="30" name="Text Box 2">
          <a:extLst>
            <a:ext uri="{FF2B5EF4-FFF2-40B4-BE49-F238E27FC236}">
              <a16:creationId xmlns:a16="http://schemas.microsoft.com/office/drawing/2014/main" id="{772640D5-5ECD-4E4F-B7A2-33B48718E9DD}"/>
            </a:ext>
          </a:extLst>
        </xdr:cNvPr>
        <xdr:cNvSpPr txBox="1">
          <a:spLocks noChangeArrowheads="1"/>
        </xdr:cNvSpPr>
      </xdr:nvSpPr>
      <xdr:spPr bwMode="auto">
        <a:xfrm>
          <a:off x="5151120" y="9238488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136</xdr:row>
      <xdr:rowOff>0</xdr:rowOff>
    </xdr:from>
    <xdr:ext cx="72390" cy="228600"/>
    <xdr:sp macro="" textlink="">
      <xdr:nvSpPr>
        <xdr:cNvPr id="31" name="Text Box 3">
          <a:extLst>
            <a:ext uri="{FF2B5EF4-FFF2-40B4-BE49-F238E27FC236}">
              <a16:creationId xmlns:a16="http://schemas.microsoft.com/office/drawing/2014/main" id="{082A28E7-7174-4777-AE95-80DE08C80551}"/>
            </a:ext>
          </a:extLst>
        </xdr:cNvPr>
        <xdr:cNvSpPr txBox="1">
          <a:spLocks noChangeArrowheads="1"/>
        </xdr:cNvSpPr>
      </xdr:nvSpPr>
      <xdr:spPr bwMode="auto">
        <a:xfrm>
          <a:off x="5151120" y="9238488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136</xdr:row>
      <xdr:rowOff>0</xdr:rowOff>
    </xdr:from>
    <xdr:ext cx="72390" cy="228600"/>
    <xdr:sp macro="" textlink="">
      <xdr:nvSpPr>
        <xdr:cNvPr id="32" name="Text Box 1">
          <a:extLst>
            <a:ext uri="{FF2B5EF4-FFF2-40B4-BE49-F238E27FC236}">
              <a16:creationId xmlns:a16="http://schemas.microsoft.com/office/drawing/2014/main" id="{2C5C3EBD-3D29-4F63-B2AB-0AC9B4A69DD4}"/>
            </a:ext>
          </a:extLst>
        </xdr:cNvPr>
        <xdr:cNvSpPr txBox="1">
          <a:spLocks noChangeArrowheads="1"/>
        </xdr:cNvSpPr>
      </xdr:nvSpPr>
      <xdr:spPr bwMode="auto">
        <a:xfrm>
          <a:off x="5151120" y="9238488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136</xdr:row>
      <xdr:rowOff>0</xdr:rowOff>
    </xdr:from>
    <xdr:ext cx="72390" cy="228600"/>
    <xdr:sp macro="" textlink="">
      <xdr:nvSpPr>
        <xdr:cNvPr id="33" name="Text Box 2">
          <a:extLst>
            <a:ext uri="{FF2B5EF4-FFF2-40B4-BE49-F238E27FC236}">
              <a16:creationId xmlns:a16="http://schemas.microsoft.com/office/drawing/2014/main" id="{B967067D-4565-485D-969C-BFDE626685B7}"/>
            </a:ext>
          </a:extLst>
        </xdr:cNvPr>
        <xdr:cNvSpPr txBox="1">
          <a:spLocks noChangeArrowheads="1"/>
        </xdr:cNvSpPr>
      </xdr:nvSpPr>
      <xdr:spPr bwMode="auto">
        <a:xfrm>
          <a:off x="5151120" y="9238488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136</xdr:row>
      <xdr:rowOff>0</xdr:rowOff>
    </xdr:from>
    <xdr:ext cx="72390" cy="228600"/>
    <xdr:sp macro="" textlink="">
      <xdr:nvSpPr>
        <xdr:cNvPr id="34" name="Text Box 3">
          <a:extLst>
            <a:ext uri="{FF2B5EF4-FFF2-40B4-BE49-F238E27FC236}">
              <a16:creationId xmlns:a16="http://schemas.microsoft.com/office/drawing/2014/main" id="{4E660CEB-697E-4B75-8D2B-0EBB1662717F}"/>
            </a:ext>
          </a:extLst>
        </xdr:cNvPr>
        <xdr:cNvSpPr txBox="1">
          <a:spLocks noChangeArrowheads="1"/>
        </xdr:cNvSpPr>
      </xdr:nvSpPr>
      <xdr:spPr bwMode="auto">
        <a:xfrm>
          <a:off x="5151120" y="9238488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136</xdr:row>
      <xdr:rowOff>0</xdr:rowOff>
    </xdr:from>
    <xdr:ext cx="72390" cy="228600"/>
    <xdr:sp macro="" textlink="">
      <xdr:nvSpPr>
        <xdr:cNvPr id="35" name="Text Box 1">
          <a:extLst>
            <a:ext uri="{FF2B5EF4-FFF2-40B4-BE49-F238E27FC236}">
              <a16:creationId xmlns:a16="http://schemas.microsoft.com/office/drawing/2014/main" id="{01EB933E-22B6-40AF-B911-C715EF50FC98}"/>
            </a:ext>
          </a:extLst>
        </xdr:cNvPr>
        <xdr:cNvSpPr txBox="1">
          <a:spLocks noChangeArrowheads="1"/>
        </xdr:cNvSpPr>
      </xdr:nvSpPr>
      <xdr:spPr bwMode="auto">
        <a:xfrm>
          <a:off x="5151120" y="9238488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136</xdr:row>
      <xdr:rowOff>0</xdr:rowOff>
    </xdr:from>
    <xdr:ext cx="72390" cy="228600"/>
    <xdr:sp macro="" textlink="">
      <xdr:nvSpPr>
        <xdr:cNvPr id="36" name="Text Box 2">
          <a:extLst>
            <a:ext uri="{FF2B5EF4-FFF2-40B4-BE49-F238E27FC236}">
              <a16:creationId xmlns:a16="http://schemas.microsoft.com/office/drawing/2014/main" id="{3465694C-0F39-4878-9D93-62F9BAFAB0BF}"/>
            </a:ext>
          </a:extLst>
        </xdr:cNvPr>
        <xdr:cNvSpPr txBox="1">
          <a:spLocks noChangeArrowheads="1"/>
        </xdr:cNvSpPr>
      </xdr:nvSpPr>
      <xdr:spPr bwMode="auto">
        <a:xfrm>
          <a:off x="5151120" y="9238488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136</xdr:row>
      <xdr:rowOff>0</xdr:rowOff>
    </xdr:from>
    <xdr:ext cx="72390" cy="228600"/>
    <xdr:sp macro="" textlink="">
      <xdr:nvSpPr>
        <xdr:cNvPr id="37" name="Text Box 3">
          <a:extLst>
            <a:ext uri="{FF2B5EF4-FFF2-40B4-BE49-F238E27FC236}">
              <a16:creationId xmlns:a16="http://schemas.microsoft.com/office/drawing/2014/main" id="{8CD21941-DB22-4467-893B-98BCBAA74B88}"/>
            </a:ext>
          </a:extLst>
        </xdr:cNvPr>
        <xdr:cNvSpPr txBox="1">
          <a:spLocks noChangeArrowheads="1"/>
        </xdr:cNvSpPr>
      </xdr:nvSpPr>
      <xdr:spPr bwMode="auto">
        <a:xfrm>
          <a:off x="5151120" y="9238488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136</xdr:row>
      <xdr:rowOff>0</xdr:rowOff>
    </xdr:from>
    <xdr:ext cx="72390" cy="228600"/>
    <xdr:sp macro="" textlink="">
      <xdr:nvSpPr>
        <xdr:cNvPr id="38" name="Text Box 1">
          <a:extLst>
            <a:ext uri="{FF2B5EF4-FFF2-40B4-BE49-F238E27FC236}">
              <a16:creationId xmlns:a16="http://schemas.microsoft.com/office/drawing/2014/main" id="{10524297-BE90-4959-A749-1883897FED76}"/>
            </a:ext>
          </a:extLst>
        </xdr:cNvPr>
        <xdr:cNvSpPr txBox="1">
          <a:spLocks noChangeArrowheads="1"/>
        </xdr:cNvSpPr>
      </xdr:nvSpPr>
      <xdr:spPr bwMode="auto">
        <a:xfrm>
          <a:off x="5151120" y="9238488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136</xdr:row>
      <xdr:rowOff>0</xdr:rowOff>
    </xdr:from>
    <xdr:ext cx="72390" cy="228600"/>
    <xdr:sp macro="" textlink="">
      <xdr:nvSpPr>
        <xdr:cNvPr id="39" name="Text Box 2">
          <a:extLst>
            <a:ext uri="{FF2B5EF4-FFF2-40B4-BE49-F238E27FC236}">
              <a16:creationId xmlns:a16="http://schemas.microsoft.com/office/drawing/2014/main" id="{8BC3F2AD-1679-4218-ABB2-8FDEF938D339}"/>
            </a:ext>
          </a:extLst>
        </xdr:cNvPr>
        <xdr:cNvSpPr txBox="1">
          <a:spLocks noChangeArrowheads="1"/>
        </xdr:cNvSpPr>
      </xdr:nvSpPr>
      <xdr:spPr bwMode="auto">
        <a:xfrm>
          <a:off x="5151120" y="9238488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136</xdr:row>
      <xdr:rowOff>0</xdr:rowOff>
    </xdr:from>
    <xdr:ext cx="72390" cy="228600"/>
    <xdr:sp macro="" textlink="">
      <xdr:nvSpPr>
        <xdr:cNvPr id="40" name="Text Box 3">
          <a:extLst>
            <a:ext uri="{FF2B5EF4-FFF2-40B4-BE49-F238E27FC236}">
              <a16:creationId xmlns:a16="http://schemas.microsoft.com/office/drawing/2014/main" id="{1E168B41-E9C1-4AD7-9EA5-8F0F6DA3D66A}"/>
            </a:ext>
          </a:extLst>
        </xdr:cNvPr>
        <xdr:cNvSpPr txBox="1">
          <a:spLocks noChangeArrowheads="1"/>
        </xdr:cNvSpPr>
      </xdr:nvSpPr>
      <xdr:spPr bwMode="auto">
        <a:xfrm>
          <a:off x="5151120" y="9238488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136</xdr:row>
      <xdr:rowOff>0</xdr:rowOff>
    </xdr:from>
    <xdr:ext cx="72390" cy="228600"/>
    <xdr:sp macro="" textlink="">
      <xdr:nvSpPr>
        <xdr:cNvPr id="41" name="Text Box 1">
          <a:extLst>
            <a:ext uri="{FF2B5EF4-FFF2-40B4-BE49-F238E27FC236}">
              <a16:creationId xmlns:a16="http://schemas.microsoft.com/office/drawing/2014/main" id="{FF44C2FA-464C-4D36-96AD-4303239CAC48}"/>
            </a:ext>
          </a:extLst>
        </xdr:cNvPr>
        <xdr:cNvSpPr txBox="1">
          <a:spLocks noChangeArrowheads="1"/>
        </xdr:cNvSpPr>
      </xdr:nvSpPr>
      <xdr:spPr bwMode="auto">
        <a:xfrm>
          <a:off x="5151120" y="9238488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136</xdr:row>
      <xdr:rowOff>0</xdr:rowOff>
    </xdr:from>
    <xdr:ext cx="72390" cy="228600"/>
    <xdr:sp macro="" textlink="">
      <xdr:nvSpPr>
        <xdr:cNvPr id="42" name="Text Box 2">
          <a:extLst>
            <a:ext uri="{FF2B5EF4-FFF2-40B4-BE49-F238E27FC236}">
              <a16:creationId xmlns:a16="http://schemas.microsoft.com/office/drawing/2014/main" id="{024AB791-0E7C-4647-8C09-A3F4373F2219}"/>
            </a:ext>
          </a:extLst>
        </xdr:cNvPr>
        <xdr:cNvSpPr txBox="1">
          <a:spLocks noChangeArrowheads="1"/>
        </xdr:cNvSpPr>
      </xdr:nvSpPr>
      <xdr:spPr bwMode="auto">
        <a:xfrm>
          <a:off x="5151120" y="9238488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136</xdr:row>
      <xdr:rowOff>0</xdr:rowOff>
    </xdr:from>
    <xdr:ext cx="72390" cy="228600"/>
    <xdr:sp macro="" textlink="">
      <xdr:nvSpPr>
        <xdr:cNvPr id="43" name="Text Box 3">
          <a:extLst>
            <a:ext uri="{FF2B5EF4-FFF2-40B4-BE49-F238E27FC236}">
              <a16:creationId xmlns:a16="http://schemas.microsoft.com/office/drawing/2014/main" id="{D347B065-8465-46B3-91B1-57BC41A38C34}"/>
            </a:ext>
          </a:extLst>
        </xdr:cNvPr>
        <xdr:cNvSpPr txBox="1">
          <a:spLocks noChangeArrowheads="1"/>
        </xdr:cNvSpPr>
      </xdr:nvSpPr>
      <xdr:spPr bwMode="auto">
        <a:xfrm>
          <a:off x="5151120" y="9238488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136</xdr:row>
      <xdr:rowOff>0</xdr:rowOff>
    </xdr:from>
    <xdr:ext cx="72390" cy="228600"/>
    <xdr:sp macro="" textlink="">
      <xdr:nvSpPr>
        <xdr:cNvPr id="44" name="Text Box 1">
          <a:extLst>
            <a:ext uri="{FF2B5EF4-FFF2-40B4-BE49-F238E27FC236}">
              <a16:creationId xmlns:a16="http://schemas.microsoft.com/office/drawing/2014/main" id="{8D339F58-882D-490E-86A3-99642B7FA232}"/>
            </a:ext>
          </a:extLst>
        </xdr:cNvPr>
        <xdr:cNvSpPr txBox="1">
          <a:spLocks noChangeArrowheads="1"/>
        </xdr:cNvSpPr>
      </xdr:nvSpPr>
      <xdr:spPr bwMode="auto">
        <a:xfrm>
          <a:off x="5151120" y="9238488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136</xdr:row>
      <xdr:rowOff>0</xdr:rowOff>
    </xdr:from>
    <xdr:ext cx="72390" cy="228600"/>
    <xdr:sp macro="" textlink="">
      <xdr:nvSpPr>
        <xdr:cNvPr id="45" name="Text Box 2">
          <a:extLst>
            <a:ext uri="{FF2B5EF4-FFF2-40B4-BE49-F238E27FC236}">
              <a16:creationId xmlns:a16="http://schemas.microsoft.com/office/drawing/2014/main" id="{5986C514-FA92-4A52-AF90-E5CC4E5E0DF6}"/>
            </a:ext>
          </a:extLst>
        </xdr:cNvPr>
        <xdr:cNvSpPr txBox="1">
          <a:spLocks noChangeArrowheads="1"/>
        </xdr:cNvSpPr>
      </xdr:nvSpPr>
      <xdr:spPr bwMode="auto">
        <a:xfrm>
          <a:off x="5151120" y="9238488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136</xdr:row>
      <xdr:rowOff>0</xdr:rowOff>
    </xdr:from>
    <xdr:ext cx="72390" cy="228600"/>
    <xdr:sp macro="" textlink="">
      <xdr:nvSpPr>
        <xdr:cNvPr id="46" name="Text Box 3">
          <a:extLst>
            <a:ext uri="{FF2B5EF4-FFF2-40B4-BE49-F238E27FC236}">
              <a16:creationId xmlns:a16="http://schemas.microsoft.com/office/drawing/2014/main" id="{D28AD918-A9FC-48CB-8D28-4D4EDC2535B4}"/>
            </a:ext>
          </a:extLst>
        </xdr:cNvPr>
        <xdr:cNvSpPr txBox="1">
          <a:spLocks noChangeArrowheads="1"/>
        </xdr:cNvSpPr>
      </xdr:nvSpPr>
      <xdr:spPr bwMode="auto">
        <a:xfrm>
          <a:off x="5151120" y="9238488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136</xdr:row>
      <xdr:rowOff>0</xdr:rowOff>
    </xdr:from>
    <xdr:ext cx="72390" cy="228600"/>
    <xdr:sp macro="" textlink="">
      <xdr:nvSpPr>
        <xdr:cNvPr id="47" name="Text Box 1">
          <a:extLst>
            <a:ext uri="{FF2B5EF4-FFF2-40B4-BE49-F238E27FC236}">
              <a16:creationId xmlns:a16="http://schemas.microsoft.com/office/drawing/2014/main" id="{8279816C-CEB2-4BA3-B980-04591DCA33B6}"/>
            </a:ext>
          </a:extLst>
        </xdr:cNvPr>
        <xdr:cNvSpPr txBox="1">
          <a:spLocks noChangeArrowheads="1"/>
        </xdr:cNvSpPr>
      </xdr:nvSpPr>
      <xdr:spPr bwMode="auto">
        <a:xfrm>
          <a:off x="5151120" y="9238488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136</xdr:row>
      <xdr:rowOff>0</xdr:rowOff>
    </xdr:from>
    <xdr:ext cx="72390" cy="228600"/>
    <xdr:sp macro="" textlink="">
      <xdr:nvSpPr>
        <xdr:cNvPr id="48" name="Text Box 2">
          <a:extLst>
            <a:ext uri="{FF2B5EF4-FFF2-40B4-BE49-F238E27FC236}">
              <a16:creationId xmlns:a16="http://schemas.microsoft.com/office/drawing/2014/main" id="{4DE0D1AB-7FC3-41F5-A5DD-94E68C403227}"/>
            </a:ext>
          </a:extLst>
        </xdr:cNvPr>
        <xdr:cNvSpPr txBox="1">
          <a:spLocks noChangeArrowheads="1"/>
        </xdr:cNvSpPr>
      </xdr:nvSpPr>
      <xdr:spPr bwMode="auto">
        <a:xfrm>
          <a:off x="5151120" y="9238488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136</xdr:row>
      <xdr:rowOff>0</xdr:rowOff>
    </xdr:from>
    <xdr:ext cx="72390" cy="228600"/>
    <xdr:sp macro="" textlink="">
      <xdr:nvSpPr>
        <xdr:cNvPr id="49" name="Text Box 3">
          <a:extLst>
            <a:ext uri="{FF2B5EF4-FFF2-40B4-BE49-F238E27FC236}">
              <a16:creationId xmlns:a16="http://schemas.microsoft.com/office/drawing/2014/main" id="{05DFA5F8-4757-466E-A2B3-5DF7D861F0A6}"/>
            </a:ext>
          </a:extLst>
        </xdr:cNvPr>
        <xdr:cNvSpPr txBox="1">
          <a:spLocks noChangeArrowheads="1"/>
        </xdr:cNvSpPr>
      </xdr:nvSpPr>
      <xdr:spPr bwMode="auto">
        <a:xfrm>
          <a:off x="5151120" y="9238488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125</xdr:row>
      <xdr:rowOff>0</xdr:rowOff>
    </xdr:from>
    <xdr:ext cx="72390" cy="228605"/>
    <xdr:sp macro="" textlink="">
      <xdr:nvSpPr>
        <xdr:cNvPr id="50" name="Text Box 1">
          <a:extLst>
            <a:ext uri="{FF2B5EF4-FFF2-40B4-BE49-F238E27FC236}">
              <a16:creationId xmlns:a16="http://schemas.microsoft.com/office/drawing/2014/main" id="{CA1A0B91-FC8C-40E0-B07C-6B7B992DD50D}"/>
            </a:ext>
          </a:extLst>
        </xdr:cNvPr>
        <xdr:cNvSpPr txBox="1">
          <a:spLocks noChangeArrowheads="1"/>
        </xdr:cNvSpPr>
      </xdr:nvSpPr>
      <xdr:spPr bwMode="auto">
        <a:xfrm>
          <a:off x="5151120" y="7351014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125</xdr:row>
      <xdr:rowOff>0</xdr:rowOff>
    </xdr:from>
    <xdr:ext cx="72390" cy="228605"/>
    <xdr:sp macro="" textlink="">
      <xdr:nvSpPr>
        <xdr:cNvPr id="51" name="Text Box 2">
          <a:extLst>
            <a:ext uri="{FF2B5EF4-FFF2-40B4-BE49-F238E27FC236}">
              <a16:creationId xmlns:a16="http://schemas.microsoft.com/office/drawing/2014/main" id="{53CBB1C9-A052-41B2-BD7B-74174398F287}"/>
            </a:ext>
          </a:extLst>
        </xdr:cNvPr>
        <xdr:cNvSpPr txBox="1">
          <a:spLocks noChangeArrowheads="1"/>
        </xdr:cNvSpPr>
      </xdr:nvSpPr>
      <xdr:spPr bwMode="auto">
        <a:xfrm>
          <a:off x="5151120" y="7351014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125</xdr:row>
      <xdr:rowOff>0</xdr:rowOff>
    </xdr:from>
    <xdr:ext cx="72390" cy="228605"/>
    <xdr:sp macro="" textlink="">
      <xdr:nvSpPr>
        <xdr:cNvPr id="52" name="Text Box 3">
          <a:extLst>
            <a:ext uri="{FF2B5EF4-FFF2-40B4-BE49-F238E27FC236}">
              <a16:creationId xmlns:a16="http://schemas.microsoft.com/office/drawing/2014/main" id="{94B693F7-FAA5-46CB-90DD-A6583EF027E5}"/>
            </a:ext>
          </a:extLst>
        </xdr:cNvPr>
        <xdr:cNvSpPr txBox="1">
          <a:spLocks noChangeArrowheads="1"/>
        </xdr:cNvSpPr>
      </xdr:nvSpPr>
      <xdr:spPr bwMode="auto">
        <a:xfrm>
          <a:off x="5151120" y="7351014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125</xdr:row>
      <xdr:rowOff>0</xdr:rowOff>
    </xdr:from>
    <xdr:ext cx="72390" cy="228605"/>
    <xdr:sp macro="" textlink="">
      <xdr:nvSpPr>
        <xdr:cNvPr id="53" name="Text Box 1">
          <a:extLst>
            <a:ext uri="{FF2B5EF4-FFF2-40B4-BE49-F238E27FC236}">
              <a16:creationId xmlns:a16="http://schemas.microsoft.com/office/drawing/2014/main" id="{CB3FD060-3162-4282-92E5-54E2ECD24BFC}"/>
            </a:ext>
          </a:extLst>
        </xdr:cNvPr>
        <xdr:cNvSpPr txBox="1">
          <a:spLocks noChangeArrowheads="1"/>
        </xdr:cNvSpPr>
      </xdr:nvSpPr>
      <xdr:spPr bwMode="auto">
        <a:xfrm>
          <a:off x="5151120" y="7351014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125</xdr:row>
      <xdr:rowOff>0</xdr:rowOff>
    </xdr:from>
    <xdr:ext cx="72390" cy="228605"/>
    <xdr:sp macro="" textlink="">
      <xdr:nvSpPr>
        <xdr:cNvPr id="54" name="Text Box 2">
          <a:extLst>
            <a:ext uri="{FF2B5EF4-FFF2-40B4-BE49-F238E27FC236}">
              <a16:creationId xmlns:a16="http://schemas.microsoft.com/office/drawing/2014/main" id="{A2E608A2-7304-45BC-B3DC-412263D3B453}"/>
            </a:ext>
          </a:extLst>
        </xdr:cNvPr>
        <xdr:cNvSpPr txBox="1">
          <a:spLocks noChangeArrowheads="1"/>
        </xdr:cNvSpPr>
      </xdr:nvSpPr>
      <xdr:spPr bwMode="auto">
        <a:xfrm>
          <a:off x="5151120" y="7351014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125</xdr:row>
      <xdr:rowOff>0</xdr:rowOff>
    </xdr:from>
    <xdr:ext cx="72390" cy="228605"/>
    <xdr:sp macro="" textlink="">
      <xdr:nvSpPr>
        <xdr:cNvPr id="55" name="Text Box 3">
          <a:extLst>
            <a:ext uri="{FF2B5EF4-FFF2-40B4-BE49-F238E27FC236}">
              <a16:creationId xmlns:a16="http://schemas.microsoft.com/office/drawing/2014/main" id="{55EC5F3D-0B58-43C2-838F-FA158F046040}"/>
            </a:ext>
          </a:extLst>
        </xdr:cNvPr>
        <xdr:cNvSpPr txBox="1">
          <a:spLocks noChangeArrowheads="1"/>
        </xdr:cNvSpPr>
      </xdr:nvSpPr>
      <xdr:spPr bwMode="auto">
        <a:xfrm>
          <a:off x="5151120" y="7351014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125</xdr:row>
      <xdr:rowOff>0</xdr:rowOff>
    </xdr:from>
    <xdr:ext cx="72390" cy="228605"/>
    <xdr:sp macro="" textlink="">
      <xdr:nvSpPr>
        <xdr:cNvPr id="56" name="Text Box 1">
          <a:extLst>
            <a:ext uri="{FF2B5EF4-FFF2-40B4-BE49-F238E27FC236}">
              <a16:creationId xmlns:a16="http://schemas.microsoft.com/office/drawing/2014/main" id="{14A571E9-4D9C-4853-BF5B-AD66DFD37EDC}"/>
            </a:ext>
          </a:extLst>
        </xdr:cNvPr>
        <xdr:cNvSpPr txBox="1">
          <a:spLocks noChangeArrowheads="1"/>
        </xdr:cNvSpPr>
      </xdr:nvSpPr>
      <xdr:spPr bwMode="auto">
        <a:xfrm>
          <a:off x="5151120" y="7351014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125</xdr:row>
      <xdr:rowOff>0</xdr:rowOff>
    </xdr:from>
    <xdr:ext cx="72390" cy="228605"/>
    <xdr:sp macro="" textlink="">
      <xdr:nvSpPr>
        <xdr:cNvPr id="57" name="Text Box 2">
          <a:extLst>
            <a:ext uri="{FF2B5EF4-FFF2-40B4-BE49-F238E27FC236}">
              <a16:creationId xmlns:a16="http://schemas.microsoft.com/office/drawing/2014/main" id="{C8D4F5B0-18C3-498B-A7A8-1F90182135B9}"/>
            </a:ext>
          </a:extLst>
        </xdr:cNvPr>
        <xdr:cNvSpPr txBox="1">
          <a:spLocks noChangeArrowheads="1"/>
        </xdr:cNvSpPr>
      </xdr:nvSpPr>
      <xdr:spPr bwMode="auto">
        <a:xfrm>
          <a:off x="5151120" y="7351014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125</xdr:row>
      <xdr:rowOff>0</xdr:rowOff>
    </xdr:from>
    <xdr:ext cx="72390" cy="228605"/>
    <xdr:sp macro="" textlink="">
      <xdr:nvSpPr>
        <xdr:cNvPr id="58" name="Text Box 3">
          <a:extLst>
            <a:ext uri="{FF2B5EF4-FFF2-40B4-BE49-F238E27FC236}">
              <a16:creationId xmlns:a16="http://schemas.microsoft.com/office/drawing/2014/main" id="{A6C959A0-556E-4774-BF9D-A95A14D8AFCB}"/>
            </a:ext>
          </a:extLst>
        </xdr:cNvPr>
        <xdr:cNvSpPr txBox="1">
          <a:spLocks noChangeArrowheads="1"/>
        </xdr:cNvSpPr>
      </xdr:nvSpPr>
      <xdr:spPr bwMode="auto">
        <a:xfrm>
          <a:off x="5151120" y="7351014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125</xdr:row>
      <xdr:rowOff>0</xdr:rowOff>
    </xdr:from>
    <xdr:ext cx="72390" cy="228605"/>
    <xdr:sp macro="" textlink="">
      <xdr:nvSpPr>
        <xdr:cNvPr id="59" name="Text Box 1">
          <a:extLst>
            <a:ext uri="{FF2B5EF4-FFF2-40B4-BE49-F238E27FC236}">
              <a16:creationId xmlns:a16="http://schemas.microsoft.com/office/drawing/2014/main" id="{1010A5B7-F964-4765-8CA6-FCA81369F546}"/>
            </a:ext>
          </a:extLst>
        </xdr:cNvPr>
        <xdr:cNvSpPr txBox="1">
          <a:spLocks noChangeArrowheads="1"/>
        </xdr:cNvSpPr>
      </xdr:nvSpPr>
      <xdr:spPr bwMode="auto">
        <a:xfrm>
          <a:off x="5151120" y="7351014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125</xdr:row>
      <xdr:rowOff>0</xdr:rowOff>
    </xdr:from>
    <xdr:ext cx="72390" cy="228605"/>
    <xdr:sp macro="" textlink="">
      <xdr:nvSpPr>
        <xdr:cNvPr id="60" name="Text Box 2">
          <a:extLst>
            <a:ext uri="{FF2B5EF4-FFF2-40B4-BE49-F238E27FC236}">
              <a16:creationId xmlns:a16="http://schemas.microsoft.com/office/drawing/2014/main" id="{9696D318-8221-4228-B9CC-7F78D8E57509}"/>
            </a:ext>
          </a:extLst>
        </xdr:cNvPr>
        <xdr:cNvSpPr txBox="1">
          <a:spLocks noChangeArrowheads="1"/>
        </xdr:cNvSpPr>
      </xdr:nvSpPr>
      <xdr:spPr bwMode="auto">
        <a:xfrm>
          <a:off x="5151120" y="7351014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125</xdr:row>
      <xdr:rowOff>0</xdr:rowOff>
    </xdr:from>
    <xdr:ext cx="72390" cy="228605"/>
    <xdr:sp macro="" textlink="">
      <xdr:nvSpPr>
        <xdr:cNvPr id="61" name="Text Box 3">
          <a:extLst>
            <a:ext uri="{FF2B5EF4-FFF2-40B4-BE49-F238E27FC236}">
              <a16:creationId xmlns:a16="http://schemas.microsoft.com/office/drawing/2014/main" id="{88BBD155-47E9-422A-BC30-62792593D1B1}"/>
            </a:ext>
          </a:extLst>
        </xdr:cNvPr>
        <xdr:cNvSpPr txBox="1">
          <a:spLocks noChangeArrowheads="1"/>
        </xdr:cNvSpPr>
      </xdr:nvSpPr>
      <xdr:spPr bwMode="auto">
        <a:xfrm>
          <a:off x="5151120" y="7351014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125</xdr:row>
      <xdr:rowOff>0</xdr:rowOff>
    </xdr:from>
    <xdr:ext cx="72390" cy="228605"/>
    <xdr:sp macro="" textlink="">
      <xdr:nvSpPr>
        <xdr:cNvPr id="62" name="Text Box 1">
          <a:extLst>
            <a:ext uri="{FF2B5EF4-FFF2-40B4-BE49-F238E27FC236}">
              <a16:creationId xmlns:a16="http://schemas.microsoft.com/office/drawing/2014/main" id="{DCC033DC-7E7D-4FF2-83D8-17A2B1FB070A}"/>
            </a:ext>
          </a:extLst>
        </xdr:cNvPr>
        <xdr:cNvSpPr txBox="1">
          <a:spLocks noChangeArrowheads="1"/>
        </xdr:cNvSpPr>
      </xdr:nvSpPr>
      <xdr:spPr bwMode="auto">
        <a:xfrm>
          <a:off x="5151120" y="7351014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125</xdr:row>
      <xdr:rowOff>0</xdr:rowOff>
    </xdr:from>
    <xdr:ext cx="72390" cy="228605"/>
    <xdr:sp macro="" textlink="">
      <xdr:nvSpPr>
        <xdr:cNvPr id="63" name="Text Box 2">
          <a:extLst>
            <a:ext uri="{FF2B5EF4-FFF2-40B4-BE49-F238E27FC236}">
              <a16:creationId xmlns:a16="http://schemas.microsoft.com/office/drawing/2014/main" id="{E3DCFDDC-5CA7-4A4F-95F5-3EEE4656FFA6}"/>
            </a:ext>
          </a:extLst>
        </xdr:cNvPr>
        <xdr:cNvSpPr txBox="1">
          <a:spLocks noChangeArrowheads="1"/>
        </xdr:cNvSpPr>
      </xdr:nvSpPr>
      <xdr:spPr bwMode="auto">
        <a:xfrm>
          <a:off x="5151120" y="7351014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125</xdr:row>
      <xdr:rowOff>0</xdr:rowOff>
    </xdr:from>
    <xdr:ext cx="72390" cy="228605"/>
    <xdr:sp macro="" textlink="">
      <xdr:nvSpPr>
        <xdr:cNvPr id="64" name="Text Box 3">
          <a:extLst>
            <a:ext uri="{FF2B5EF4-FFF2-40B4-BE49-F238E27FC236}">
              <a16:creationId xmlns:a16="http://schemas.microsoft.com/office/drawing/2014/main" id="{B98A6DEE-1B96-411C-8771-77D5B3F03B35}"/>
            </a:ext>
          </a:extLst>
        </xdr:cNvPr>
        <xdr:cNvSpPr txBox="1">
          <a:spLocks noChangeArrowheads="1"/>
        </xdr:cNvSpPr>
      </xdr:nvSpPr>
      <xdr:spPr bwMode="auto">
        <a:xfrm>
          <a:off x="5151120" y="7351014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125</xdr:row>
      <xdr:rowOff>0</xdr:rowOff>
    </xdr:from>
    <xdr:ext cx="72390" cy="228605"/>
    <xdr:sp macro="" textlink="">
      <xdr:nvSpPr>
        <xdr:cNvPr id="65" name="Text Box 1">
          <a:extLst>
            <a:ext uri="{FF2B5EF4-FFF2-40B4-BE49-F238E27FC236}">
              <a16:creationId xmlns:a16="http://schemas.microsoft.com/office/drawing/2014/main" id="{E58A9317-BA63-4111-B9A4-CDB59A8BC81D}"/>
            </a:ext>
          </a:extLst>
        </xdr:cNvPr>
        <xdr:cNvSpPr txBox="1">
          <a:spLocks noChangeArrowheads="1"/>
        </xdr:cNvSpPr>
      </xdr:nvSpPr>
      <xdr:spPr bwMode="auto">
        <a:xfrm>
          <a:off x="5151120" y="7351014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125</xdr:row>
      <xdr:rowOff>0</xdr:rowOff>
    </xdr:from>
    <xdr:ext cx="72390" cy="228605"/>
    <xdr:sp macro="" textlink="">
      <xdr:nvSpPr>
        <xdr:cNvPr id="66" name="Text Box 2">
          <a:extLst>
            <a:ext uri="{FF2B5EF4-FFF2-40B4-BE49-F238E27FC236}">
              <a16:creationId xmlns:a16="http://schemas.microsoft.com/office/drawing/2014/main" id="{EBE311EA-B176-40CF-9620-40B4E4D1C1A2}"/>
            </a:ext>
          </a:extLst>
        </xdr:cNvPr>
        <xdr:cNvSpPr txBox="1">
          <a:spLocks noChangeArrowheads="1"/>
        </xdr:cNvSpPr>
      </xdr:nvSpPr>
      <xdr:spPr bwMode="auto">
        <a:xfrm>
          <a:off x="5151120" y="7351014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125</xdr:row>
      <xdr:rowOff>0</xdr:rowOff>
    </xdr:from>
    <xdr:ext cx="72390" cy="228605"/>
    <xdr:sp macro="" textlink="">
      <xdr:nvSpPr>
        <xdr:cNvPr id="67" name="Text Box 3">
          <a:extLst>
            <a:ext uri="{FF2B5EF4-FFF2-40B4-BE49-F238E27FC236}">
              <a16:creationId xmlns:a16="http://schemas.microsoft.com/office/drawing/2014/main" id="{BF4E6145-4971-4A87-A10A-0C91F80177BA}"/>
            </a:ext>
          </a:extLst>
        </xdr:cNvPr>
        <xdr:cNvSpPr txBox="1">
          <a:spLocks noChangeArrowheads="1"/>
        </xdr:cNvSpPr>
      </xdr:nvSpPr>
      <xdr:spPr bwMode="auto">
        <a:xfrm>
          <a:off x="5151120" y="7351014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125</xdr:row>
      <xdr:rowOff>0</xdr:rowOff>
    </xdr:from>
    <xdr:ext cx="72390" cy="228605"/>
    <xdr:sp macro="" textlink="">
      <xdr:nvSpPr>
        <xdr:cNvPr id="68" name="Text Box 1">
          <a:extLst>
            <a:ext uri="{FF2B5EF4-FFF2-40B4-BE49-F238E27FC236}">
              <a16:creationId xmlns:a16="http://schemas.microsoft.com/office/drawing/2014/main" id="{B9F7405C-CCAE-46F5-98F2-637FD536A4C6}"/>
            </a:ext>
          </a:extLst>
        </xdr:cNvPr>
        <xdr:cNvSpPr txBox="1">
          <a:spLocks noChangeArrowheads="1"/>
        </xdr:cNvSpPr>
      </xdr:nvSpPr>
      <xdr:spPr bwMode="auto">
        <a:xfrm>
          <a:off x="5151120" y="7351014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125</xdr:row>
      <xdr:rowOff>0</xdr:rowOff>
    </xdr:from>
    <xdr:ext cx="72390" cy="228605"/>
    <xdr:sp macro="" textlink="">
      <xdr:nvSpPr>
        <xdr:cNvPr id="69" name="Text Box 2">
          <a:extLst>
            <a:ext uri="{FF2B5EF4-FFF2-40B4-BE49-F238E27FC236}">
              <a16:creationId xmlns:a16="http://schemas.microsoft.com/office/drawing/2014/main" id="{1FFDD38F-F4FE-408A-B55D-2B9B2CECF90A}"/>
            </a:ext>
          </a:extLst>
        </xdr:cNvPr>
        <xdr:cNvSpPr txBox="1">
          <a:spLocks noChangeArrowheads="1"/>
        </xdr:cNvSpPr>
      </xdr:nvSpPr>
      <xdr:spPr bwMode="auto">
        <a:xfrm>
          <a:off x="5151120" y="7351014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125</xdr:row>
      <xdr:rowOff>0</xdr:rowOff>
    </xdr:from>
    <xdr:ext cx="72390" cy="228605"/>
    <xdr:sp macro="" textlink="">
      <xdr:nvSpPr>
        <xdr:cNvPr id="70" name="Text Box 3">
          <a:extLst>
            <a:ext uri="{FF2B5EF4-FFF2-40B4-BE49-F238E27FC236}">
              <a16:creationId xmlns:a16="http://schemas.microsoft.com/office/drawing/2014/main" id="{1072282A-8A09-446C-AF11-AA2FB1F8880E}"/>
            </a:ext>
          </a:extLst>
        </xdr:cNvPr>
        <xdr:cNvSpPr txBox="1">
          <a:spLocks noChangeArrowheads="1"/>
        </xdr:cNvSpPr>
      </xdr:nvSpPr>
      <xdr:spPr bwMode="auto">
        <a:xfrm>
          <a:off x="5151120" y="7351014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125</xdr:row>
      <xdr:rowOff>0</xdr:rowOff>
    </xdr:from>
    <xdr:ext cx="72390" cy="228605"/>
    <xdr:sp macro="" textlink="">
      <xdr:nvSpPr>
        <xdr:cNvPr id="71" name="Text Box 1">
          <a:extLst>
            <a:ext uri="{FF2B5EF4-FFF2-40B4-BE49-F238E27FC236}">
              <a16:creationId xmlns:a16="http://schemas.microsoft.com/office/drawing/2014/main" id="{6CDD26E6-79EF-4E35-917A-17684F754404}"/>
            </a:ext>
          </a:extLst>
        </xdr:cNvPr>
        <xdr:cNvSpPr txBox="1">
          <a:spLocks noChangeArrowheads="1"/>
        </xdr:cNvSpPr>
      </xdr:nvSpPr>
      <xdr:spPr bwMode="auto">
        <a:xfrm>
          <a:off x="5151120" y="7351014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125</xdr:row>
      <xdr:rowOff>0</xdr:rowOff>
    </xdr:from>
    <xdr:ext cx="72390" cy="228605"/>
    <xdr:sp macro="" textlink="">
      <xdr:nvSpPr>
        <xdr:cNvPr id="72" name="Text Box 2">
          <a:extLst>
            <a:ext uri="{FF2B5EF4-FFF2-40B4-BE49-F238E27FC236}">
              <a16:creationId xmlns:a16="http://schemas.microsoft.com/office/drawing/2014/main" id="{CDCC217A-511D-4A3F-9B50-26B5BE7CB7DB}"/>
            </a:ext>
          </a:extLst>
        </xdr:cNvPr>
        <xdr:cNvSpPr txBox="1">
          <a:spLocks noChangeArrowheads="1"/>
        </xdr:cNvSpPr>
      </xdr:nvSpPr>
      <xdr:spPr bwMode="auto">
        <a:xfrm>
          <a:off x="5151120" y="7351014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131</xdr:row>
      <xdr:rowOff>0</xdr:rowOff>
    </xdr:from>
    <xdr:ext cx="72390" cy="252200"/>
    <xdr:sp macro="" textlink="">
      <xdr:nvSpPr>
        <xdr:cNvPr id="73" name="Text Box 1">
          <a:extLst>
            <a:ext uri="{FF2B5EF4-FFF2-40B4-BE49-F238E27FC236}">
              <a16:creationId xmlns:a16="http://schemas.microsoft.com/office/drawing/2014/main" id="{F350EC48-8385-4582-A66F-3215C574857D}"/>
            </a:ext>
          </a:extLst>
        </xdr:cNvPr>
        <xdr:cNvSpPr txBox="1">
          <a:spLocks noChangeArrowheads="1"/>
        </xdr:cNvSpPr>
      </xdr:nvSpPr>
      <xdr:spPr bwMode="auto">
        <a:xfrm>
          <a:off x="5367338" y="63846075"/>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131</xdr:row>
      <xdr:rowOff>0</xdr:rowOff>
    </xdr:from>
    <xdr:ext cx="72390" cy="252200"/>
    <xdr:sp macro="" textlink="">
      <xdr:nvSpPr>
        <xdr:cNvPr id="74" name="Text Box 2">
          <a:extLst>
            <a:ext uri="{FF2B5EF4-FFF2-40B4-BE49-F238E27FC236}">
              <a16:creationId xmlns:a16="http://schemas.microsoft.com/office/drawing/2014/main" id="{B10ACFC9-F5EA-4AF6-9C59-A9D9ABC52289}"/>
            </a:ext>
          </a:extLst>
        </xdr:cNvPr>
        <xdr:cNvSpPr txBox="1">
          <a:spLocks noChangeArrowheads="1"/>
        </xdr:cNvSpPr>
      </xdr:nvSpPr>
      <xdr:spPr bwMode="auto">
        <a:xfrm>
          <a:off x="5367338" y="63846075"/>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131</xdr:row>
      <xdr:rowOff>0</xdr:rowOff>
    </xdr:from>
    <xdr:ext cx="72390" cy="252200"/>
    <xdr:sp macro="" textlink="">
      <xdr:nvSpPr>
        <xdr:cNvPr id="75" name="Text Box 3">
          <a:extLst>
            <a:ext uri="{FF2B5EF4-FFF2-40B4-BE49-F238E27FC236}">
              <a16:creationId xmlns:a16="http://schemas.microsoft.com/office/drawing/2014/main" id="{D0A0BE1F-9689-4E23-9BD4-656AA8D66437}"/>
            </a:ext>
          </a:extLst>
        </xdr:cNvPr>
        <xdr:cNvSpPr txBox="1">
          <a:spLocks noChangeArrowheads="1"/>
        </xdr:cNvSpPr>
      </xdr:nvSpPr>
      <xdr:spPr bwMode="auto">
        <a:xfrm>
          <a:off x="5367338" y="63846075"/>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131</xdr:row>
      <xdr:rowOff>0</xdr:rowOff>
    </xdr:from>
    <xdr:ext cx="72390" cy="252200"/>
    <xdr:sp macro="" textlink="">
      <xdr:nvSpPr>
        <xdr:cNvPr id="76" name="Text Box 1">
          <a:extLst>
            <a:ext uri="{FF2B5EF4-FFF2-40B4-BE49-F238E27FC236}">
              <a16:creationId xmlns:a16="http://schemas.microsoft.com/office/drawing/2014/main" id="{9C01EFD5-9812-4D11-B9E8-12A7825203E4}"/>
            </a:ext>
          </a:extLst>
        </xdr:cNvPr>
        <xdr:cNvSpPr txBox="1">
          <a:spLocks noChangeArrowheads="1"/>
        </xdr:cNvSpPr>
      </xdr:nvSpPr>
      <xdr:spPr bwMode="auto">
        <a:xfrm>
          <a:off x="5367338" y="63846075"/>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131</xdr:row>
      <xdr:rowOff>0</xdr:rowOff>
    </xdr:from>
    <xdr:ext cx="72390" cy="252200"/>
    <xdr:sp macro="" textlink="">
      <xdr:nvSpPr>
        <xdr:cNvPr id="77" name="Text Box 2">
          <a:extLst>
            <a:ext uri="{FF2B5EF4-FFF2-40B4-BE49-F238E27FC236}">
              <a16:creationId xmlns:a16="http://schemas.microsoft.com/office/drawing/2014/main" id="{0D1EDCF4-9F80-45F8-8FDB-12DDC61C8D44}"/>
            </a:ext>
          </a:extLst>
        </xdr:cNvPr>
        <xdr:cNvSpPr txBox="1">
          <a:spLocks noChangeArrowheads="1"/>
        </xdr:cNvSpPr>
      </xdr:nvSpPr>
      <xdr:spPr bwMode="auto">
        <a:xfrm>
          <a:off x="5367338" y="63846075"/>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131</xdr:row>
      <xdr:rowOff>0</xdr:rowOff>
    </xdr:from>
    <xdr:ext cx="72390" cy="252200"/>
    <xdr:sp macro="" textlink="">
      <xdr:nvSpPr>
        <xdr:cNvPr id="78" name="Text Box 3">
          <a:extLst>
            <a:ext uri="{FF2B5EF4-FFF2-40B4-BE49-F238E27FC236}">
              <a16:creationId xmlns:a16="http://schemas.microsoft.com/office/drawing/2014/main" id="{275CF132-C961-4A62-8515-8035155DDA46}"/>
            </a:ext>
          </a:extLst>
        </xdr:cNvPr>
        <xdr:cNvSpPr txBox="1">
          <a:spLocks noChangeArrowheads="1"/>
        </xdr:cNvSpPr>
      </xdr:nvSpPr>
      <xdr:spPr bwMode="auto">
        <a:xfrm>
          <a:off x="5367338" y="63846075"/>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131</xdr:row>
      <xdr:rowOff>0</xdr:rowOff>
    </xdr:from>
    <xdr:ext cx="72390" cy="252200"/>
    <xdr:sp macro="" textlink="">
      <xdr:nvSpPr>
        <xdr:cNvPr id="79" name="Text Box 1">
          <a:extLst>
            <a:ext uri="{FF2B5EF4-FFF2-40B4-BE49-F238E27FC236}">
              <a16:creationId xmlns:a16="http://schemas.microsoft.com/office/drawing/2014/main" id="{63092178-BCE9-439A-970D-70815EA82907}"/>
            </a:ext>
          </a:extLst>
        </xdr:cNvPr>
        <xdr:cNvSpPr txBox="1">
          <a:spLocks noChangeArrowheads="1"/>
        </xdr:cNvSpPr>
      </xdr:nvSpPr>
      <xdr:spPr bwMode="auto">
        <a:xfrm>
          <a:off x="5367338" y="63846075"/>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131</xdr:row>
      <xdr:rowOff>0</xdr:rowOff>
    </xdr:from>
    <xdr:ext cx="72390" cy="252200"/>
    <xdr:sp macro="" textlink="">
      <xdr:nvSpPr>
        <xdr:cNvPr id="80" name="Text Box 2">
          <a:extLst>
            <a:ext uri="{FF2B5EF4-FFF2-40B4-BE49-F238E27FC236}">
              <a16:creationId xmlns:a16="http://schemas.microsoft.com/office/drawing/2014/main" id="{326A6530-0DC4-416E-A6D1-10E9BD48A095}"/>
            </a:ext>
          </a:extLst>
        </xdr:cNvPr>
        <xdr:cNvSpPr txBox="1">
          <a:spLocks noChangeArrowheads="1"/>
        </xdr:cNvSpPr>
      </xdr:nvSpPr>
      <xdr:spPr bwMode="auto">
        <a:xfrm>
          <a:off x="5367338" y="63846075"/>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131</xdr:row>
      <xdr:rowOff>0</xdr:rowOff>
    </xdr:from>
    <xdr:ext cx="72390" cy="252200"/>
    <xdr:sp macro="" textlink="">
      <xdr:nvSpPr>
        <xdr:cNvPr id="81" name="Text Box 3">
          <a:extLst>
            <a:ext uri="{FF2B5EF4-FFF2-40B4-BE49-F238E27FC236}">
              <a16:creationId xmlns:a16="http://schemas.microsoft.com/office/drawing/2014/main" id="{626C1605-2D65-4A6B-B383-B9E4546EDC99}"/>
            </a:ext>
          </a:extLst>
        </xdr:cNvPr>
        <xdr:cNvSpPr txBox="1">
          <a:spLocks noChangeArrowheads="1"/>
        </xdr:cNvSpPr>
      </xdr:nvSpPr>
      <xdr:spPr bwMode="auto">
        <a:xfrm>
          <a:off x="5367338" y="63846075"/>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131</xdr:row>
      <xdr:rowOff>0</xdr:rowOff>
    </xdr:from>
    <xdr:ext cx="72390" cy="252200"/>
    <xdr:sp macro="" textlink="">
      <xdr:nvSpPr>
        <xdr:cNvPr id="82" name="Text Box 1">
          <a:extLst>
            <a:ext uri="{FF2B5EF4-FFF2-40B4-BE49-F238E27FC236}">
              <a16:creationId xmlns:a16="http://schemas.microsoft.com/office/drawing/2014/main" id="{6EEA174E-1276-44ED-AC13-97CFF743B9CC}"/>
            </a:ext>
          </a:extLst>
        </xdr:cNvPr>
        <xdr:cNvSpPr txBox="1">
          <a:spLocks noChangeArrowheads="1"/>
        </xdr:cNvSpPr>
      </xdr:nvSpPr>
      <xdr:spPr bwMode="auto">
        <a:xfrm>
          <a:off x="5367338" y="63846075"/>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131</xdr:row>
      <xdr:rowOff>0</xdr:rowOff>
    </xdr:from>
    <xdr:ext cx="72390" cy="252200"/>
    <xdr:sp macro="" textlink="">
      <xdr:nvSpPr>
        <xdr:cNvPr id="83" name="Text Box 2">
          <a:extLst>
            <a:ext uri="{FF2B5EF4-FFF2-40B4-BE49-F238E27FC236}">
              <a16:creationId xmlns:a16="http://schemas.microsoft.com/office/drawing/2014/main" id="{CCA6F18D-A1B2-4E23-901D-7B5BE8F0A5B4}"/>
            </a:ext>
          </a:extLst>
        </xdr:cNvPr>
        <xdr:cNvSpPr txBox="1">
          <a:spLocks noChangeArrowheads="1"/>
        </xdr:cNvSpPr>
      </xdr:nvSpPr>
      <xdr:spPr bwMode="auto">
        <a:xfrm>
          <a:off x="5367338" y="63846075"/>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131</xdr:row>
      <xdr:rowOff>0</xdr:rowOff>
    </xdr:from>
    <xdr:ext cx="72390" cy="252200"/>
    <xdr:sp macro="" textlink="">
      <xdr:nvSpPr>
        <xdr:cNvPr id="84" name="Text Box 3">
          <a:extLst>
            <a:ext uri="{FF2B5EF4-FFF2-40B4-BE49-F238E27FC236}">
              <a16:creationId xmlns:a16="http://schemas.microsoft.com/office/drawing/2014/main" id="{A0AF8593-86E4-4DD7-9580-0AE29E7FE9D0}"/>
            </a:ext>
          </a:extLst>
        </xdr:cNvPr>
        <xdr:cNvSpPr txBox="1">
          <a:spLocks noChangeArrowheads="1"/>
        </xdr:cNvSpPr>
      </xdr:nvSpPr>
      <xdr:spPr bwMode="auto">
        <a:xfrm>
          <a:off x="5367338" y="63846075"/>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131</xdr:row>
      <xdr:rowOff>0</xdr:rowOff>
    </xdr:from>
    <xdr:ext cx="72390" cy="252200"/>
    <xdr:sp macro="" textlink="">
      <xdr:nvSpPr>
        <xdr:cNvPr id="85" name="Text Box 1">
          <a:extLst>
            <a:ext uri="{FF2B5EF4-FFF2-40B4-BE49-F238E27FC236}">
              <a16:creationId xmlns:a16="http://schemas.microsoft.com/office/drawing/2014/main" id="{7F41D80D-15D5-403B-B308-93ADE7243D87}"/>
            </a:ext>
          </a:extLst>
        </xdr:cNvPr>
        <xdr:cNvSpPr txBox="1">
          <a:spLocks noChangeArrowheads="1"/>
        </xdr:cNvSpPr>
      </xdr:nvSpPr>
      <xdr:spPr bwMode="auto">
        <a:xfrm>
          <a:off x="5367338" y="63846075"/>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131</xdr:row>
      <xdr:rowOff>0</xdr:rowOff>
    </xdr:from>
    <xdr:ext cx="72390" cy="252200"/>
    <xdr:sp macro="" textlink="">
      <xdr:nvSpPr>
        <xdr:cNvPr id="86" name="Text Box 2">
          <a:extLst>
            <a:ext uri="{FF2B5EF4-FFF2-40B4-BE49-F238E27FC236}">
              <a16:creationId xmlns:a16="http://schemas.microsoft.com/office/drawing/2014/main" id="{F3B2D8D2-62DE-4185-90A7-6264DBB5748C}"/>
            </a:ext>
          </a:extLst>
        </xdr:cNvPr>
        <xdr:cNvSpPr txBox="1">
          <a:spLocks noChangeArrowheads="1"/>
        </xdr:cNvSpPr>
      </xdr:nvSpPr>
      <xdr:spPr bwMode="auto">
        <a:xfrm>
          <a:off x="5367338" y="63846075"/>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131</xdr:row>
      <xdr:rowOff>0</xdr:rowOff>
    </xdr:from>
    <xdr:ext cx="72390" cy="252200"/>
    <xdr:sp macro="" textlink="">
      <xdr:nvSpPr>
        <xdr:cNvPr id="87" name="Text Box 3">
          <a:extLst>
            <a:ext uri="{FF2B5EF4-FFF2-40B4-BE49-F238E27FC236}">
              <a16:creationId xmlns:a16="http://schemas.microsoft.com/office/drawing/2014/main" id="{FA60864A-4C35-4BF2-B34E-64ACABBB8DE6}"/>
            </a:ext>
          </a:extLst>
        </xdr:cNvPr>
        <xdr:cNvSpPr txBox="1">
          <a:spLocks noChangeArrowheads="1"/>
        </xdr:cNvSpPr>
      </xdr:nvSpPr>
      <xdr:spPr bwMode="auto">
        <a:xfrm>
          <a:off x="5367338" y="63846075"/>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131</xdr:row>
      <xdr:rowOff>0</xdr:rowOff>
    </xdr:from>
    <xdr:ext cx="72390" cy="252200"/>
    <xdr:sp macro="" textlink="">
      <xdr:nvSpPr>
        <xdr:cNvPr id="88" name="Text Box 1">
          <a:extLst>
            <a:ext uri="{FF2B5EF4-FFF2-40B4-BE49-F238E27FC236}">
              <a16:creationId xmlns:a16="http://schemas.microsoft.com/office/drawing/2014/main" id="{B485F0FC-B011-41DB-A9D3-DB43C21515B4}"/>
            </a:ext>
          </a:extLst>
        </xdr:cNvPr>
        <xdr:cNvSpPr txBox="1">
          <a:spLocks noChangeArrowheads="1"/>
        </xdr:cNvSpPr>
      </xdr:nvSpPr>
      <xdr:spPr bwMode="auto">
        <a:xfrm>
          <a:off x="5367338" y="63846075"/>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131</xdr:row>
      <xdr:rowOff>0</xdr:rowOff>
    </xdr:from>
    <xdr:ext cx="72390" cy="252200"/>
    <xdr:sp macro="" textlink="">
      <xdr:nvSpPr>
        <xdr:cNvPr id="89" name="Text Box 2">
          <a:extLst>
            <a:ext uri="{FF2B5EF4-FFF2-40B4-BE49-F238E27FC236}">
              <a16:creationId xmlns:a16="http://schemas.microsoft.com/office/drawing/2014/main" id="{FBB964EC-B2DF-4E29-B3A0-D71C2FE4EC78}"/>
            </a:ext>
          </a:extLst>
        </xdr:cNvPr>
        <xdr:cNvSpPr txBox="1">
          <a:spLocks noChangeArrowheads="1"/>
        </xdr:cNvSpPr>
      </xdr:nvSpPr>
      <xdr:spPr bwMode="auto">
        <a:xfrm>
          <a:off x="5367338" y="63846075"/>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131</xdr:row>
      <xdr:rowOff>0</xdr:rowOff>
    </xdr:from>
    <xdr:ext cx="72390" cy="252200"/>
    <xdr:sp macro="" textlink="">
      <xdr:nvSpPr>
        <xdr:cNvPr id="90" name="Text Box 3">
          <a:extLst>
            <a:ext uri="{FF2B5EF4-FFF2-40B4-BE49-F238E27FC236}">
              <a16:creationId xmlns:a16="http://schemas.microsoft.com/office/drawing/2014/main" id="{7011E431-EF78-4002-AD3F-E1EA9C234B5C}"/>
            </a:ext>
          </a:extLst>
        </xdr:cNvPr>
        <xdr:cNvSpPr txBox="1">
          <a:spLocks noChangeArrowheads="1"/>
        </xdr:cNvSpPr>
      </xdr:nvSpPr>
      <xdr:spPr bwMode="auto">
        <a:xfrm>
          <a:off x="5367338" y="63846075"/>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131</xdr:row>
      <xdr:rowOff>0</xdr:rowOff>
    </xdr:from>
    <xdr:ext cx="72390" cy="252200"/>
    <xdr:sp macro="" textlink="">
      <xdr:nvSpPr>
        <xdr:cNvPr id="91" name="Text Box 1">
          <a:extLst>
            <a:ext uri="{FF2B5EF4-FFF2-40B4-BE49-F238E27FC236}">
              <a16:creationId xmlns:a16="http://schemas.microsoft.com/office/drawing/2014/main" id="{09CD25A1-E7D5-4FF0-A73B-134AC5971F23}"/>
            </a:ext>
          </a:extLst>
        </xdr:cNvPr>
        <xdr:cNvSpPr txBox="1">
          <a:spLocks noChangeArrowheads="1"/>
        </xdr:cNvSpPr>
      </xdr:nvSpPr>
      <xdr:spPr bwMode="auto">
        <a:xfrm>
          <a:off x="5367338" y="63846075"/>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131</xdr:row>
      <xdr:rowOff>0</xdr:rowOff>
    </xdr:from>
    <xdr:ext cx="72390" cy="252200"/>
    <xdr:sp macro="" textlink="">
      <xdr:nvSpPr>
        <xdr:cNvPr id="92" name="Text Box 2">
          <a:extLst>
            <a:ext uri="{FF2B5EF4-FFF2-40B4-BE49-F238E27FC236}">
              <a16:creationId xmlns:a16="http://schemas.microsoft.com/office/drawing/2014/main" id="{002A65AF-3183-412D-8961-6E7AE245531D}"/>
            </a:ext>
          </a:extLst>
        </xdr:cNvPr>
        <xdr:cNvSpPr txBox="1">
          <a:spLocks noChangeArrowheads="1"/>
        </xdr:cNvSpPr>
      </xdr:nvSpPr>
      <xdr:spPr bwMode="auto">
        <a:xfrm>
          <a:off x="5367338" y="63846075"/>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131</xdr:row>
      <xdr:rowOff>0</xdr:rowOff>
    </xdr:from>
    <xdr:ext cx="72390" cy="252200"/>
    <xdr:sp macro="" textlink="">
      <xdr:nvSpPr>
        <xdr:cNvPr id="93" name="Text Box 3">
          <a:extLst>
            <a:ext uri="{FF2B5EF4-FFF2-40B4-BE49-F238E27FC236}">
              <a16:creationId xmlns:a16="http://schemas.microsoft.com/office/drawing/2014/main" id="{B98C0B28-C7EF-45E0-A5AB-302B30EA3A55}"/>
            </a:ext>
          </a:extLst>
        </xdr:cNvPr>
        <xdr:cNvSpPr txBox="1">
          <a:spLocks noChangeArrowheads="1"/>
        </xdr:cNvSpPr>
      </xdr:nvSpPr>
      <xdr:spPr bwMode="auto">
        <a:xfrm>
          <a:off x="5367338" y="63846075"/>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131</xdr:row>
      <xdr:rowOff>0</xdr:rowOff>
    </xdr:from>
    <xdr:ext cx="72390" cy="252200"/>
    <xdr:sp macro="" textlink="">
      <xdr:nvSpPr>
        <xdr:cNvPr id="94" name="Text Box 1">
          <a:extLst>
            <a:ext uri="{FF2B5EF4-FFF2-40B4-BE49-F238E27FC236}">
              <a16:creationId xmlns:a16="http://schemas.microsoft.com/office/drawing/2014/main" id="{0602FF08-8B6E-4721-858C-81B1E3DBD683}"/>
            </a:ext>
          </a:extLst>
        </xdr:cNvPr>
        <xdr:cNvSpPr txBox="1">
          <a:spLocks noChangeArrowheads="1"/>
        </xdr:cNvSpPr>
      </xdr:nvSpPr>
      <xdr:spPr bwMode="auto">
        <a:xfrm>
          <a:off x="5367338" y="63846075"/>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131</xdr:row>
      <xdr:rowOff>0</xdr:rowOff>
    </xdr:from>
    <xdr:ext cx="72390" cy="252200"/>
    <xdr:sp macro="" textlink="">
      <xdr:nvSpPr>
        <xdr:cNvPr id="95" name="Text Box 2">
          <a:extLst>
            <a:ext uri="{FF2B5EF4-FFF2-40B4-BE49-F238E27FC236}">
              <a16:creationId xmlns:a16="http://schemas.microsoft.com/office/drawing/2014/main" id="{0821D4B5-0C0C-499D-AF7A-50D291931A91}"/>
            </a:ext>
          </a:extLst>
        </xdr:cNvPr>
        <xdr:cNvSpPr txBox="1">
          <a:spLocks noChangeArrowheads="1"/>
        </xdr:cNvSpPr>
      </xdr:nvSpPr>
      <xdr:spPr bwMode="auto">
        <a:xfrm>
          <a:off x="5367338" y="63846075"/>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131</xdr:row>
      <xdr:rowOff>0</xdr:rowOff>
    </xdr:from>
    <xdr:ext cx="72390" cy="252200"/>
    <xdr:sp macro="" textlink="">
      <xdr:nvSpPr>
        <xdr:cNvPr id="96" name="Text Box 3">
          <a:extLst>
            <a:ext uri="{FF2B5EF4-FFF2-40B4-BE49-F238E27FC236}">
              <a16:creationId xmlns:a16="http://schemas.microsoft.com/office/drawing/2014/main" id="{1BAADF9E-ECFA-4D1F-BD3E-240F79C80A45}"/>
            </a:ext>
          </a:extLst>
        </xdr:cNvPr>
        <xdr:cNvSpPr txBox="1">
          <a:spLocks noChangeArrowheads="1"/>
        </xdr:cNvSpPr>
      </xdr:nvSpPr>
      <xdr:spPr bwMode="auto">
        <a:xfrm>
          <a:off x="5367338" y="63846075"/>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131</xdr:row>
      <xdr:rowOff>0</xdr:rowOff>
    </xdr:from>
    <xdr:ext cx="72390" cy="228600"/>
    <xdr:sp macro="" textlink="">
      <xdr:nvSpPr>
        <xdr:cNvPr id="97" name="Text Box 1">
          <a:extLst>
            <a:ext uri="{FF2B5EF4-FFF2-40B4-BE49-F238E27FC236}">
              <a16:creationId xmlns:a16="http://schemas.microsoft.com/office/drawing/2014/main" id="{978AD581-FBA2-4DB4-9390-F2550F36EA93}"/>
            </a:ext>
          </a:extLst>
        </xdr:cNvPr>
        <xdr:cNvSpPr txBox="1">
          <a:spLocks noChangeArrowheads="1"/>
        </xdr:cNvSpPr>
      </xdr:nvSpPr>
      <xdr:spPr bwMode="auto">
        <a:xfrm>
          <a:off x="5367338" y="6366510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131</xdr:row>
      <xdr:rowOff>0</xdr:rowOff>
    </xdr:from>
    <xdr:ext cx="72390" cy="228600"/>
    <xdr:sp macro="" textlink="">
      <xdr:nvSpPr>
        <xdr:cNvPr id="98" name="Text Box 2">
          <a:extLst>
            <a:ext uri="{FF2B5EF4-FFF2-40B4-BE49-F238E27FC236}">
              <a16:creationId xmlns:a16="http://schemas.microsoft.com/office/drawing/2014/main" id="{085B992E-DEDD-4D99-A3D8-CFE4CAD30538}"/>
            </a:ext>
          </a:extLst>
        </xdr:cNvPr>
        <xdr:cNvSpPr txBox="1">
          <a:spLocks noChangeArrowheads="1"/>
        </xdr:cNvSpPr>
      </xdr:nvSpPr>
      <xdr:spPr bwMode="auto">
        <a:xfrm>
          <a:off x="5367338" y="6366510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131</xdr:row>
      <xdr:rowOff>0</xdr:rowOff>
    </xdr:from>
    <xdr:ext cx="72390" cy="228600"/>
    <xdr:sp macro="" textlink="">
      <xdr:nvSpPr>
        <xdr:cNvPr id="99" name="Text Box 3">
          <a:extLst>
            <a:ext uri="{FF2B5EF4-FFF2-40B4-BE49-F238E27FC236}">
              <a16:creationId xmlns:a16="http://schemas.microsoft.com/office/drawing/2014/main" id="{3C189C13-BFD9-4BBA-9B00-8B49EAAD3F35}"/>
            </a:ext>
          </a:extLst>
        </xdr:cNvPr>
        <xdr:cNvSpPr txBox="1">
          <a:spLocks noChangeArrowheads="1"/>
        </xdr:cNvSpPr>
      </xdr:nvSpPr>
      <xdr:spPr bwMode="auto">
        <a:xfrm>
          <a:off x="5367338" y="6366510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131</xdr:row>
      <xdr:rowOff>0</xdr:rowOff>
    </xdr:from>
    <xdr:ext cx="72390" cy="228600"/>
    <xdr:sp macro="" textlink="">
      <xdr:nvSpPr>
        <xdr:cNvPr id="100" name="Text Box 1">
          <a:extLst>
            <a:ext uri="{FF2B5EF4-FFF2-40B4-BE49-F238E27FC236}">
              <a16:creationId xmlns:a16="http://schemas.microsoft.com/office/drawing/2014/main" id="{97C262DC-28DC-49F3-ACC9-B5421A34FD86}"/>
            </a:ext>
          </a:extLst>
        </xdr:cNvPr>
        <xdr:cNvSpPr txBox="1">
          <a:spLocks noChangeArrowheads="1"/>
        </xdr:cNvSpPr>
      </xdr:nvSpPr>
      <xdr:spPr bwMode="auto">
        <a:xfrm>
          <a:off x="5367338" y="6366510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131</xdr:row>
      <xdr:rowOff>0</xdr:rowOff>
    </xdr:from>
    <xdr:ext cx="72390" cy="228600"/>
    <xdr:sp macro="" textlink="">
      <xdr:nvSpPr>
        <xdr:cNvPr id="101" name="Text Box 2">
          <a:extLst>
            <a:ext uri="{FF2B5EF4-FFF2-40B4-BE49-F238E27FC236}">
              <a16:creationId xmlns:a16="http://schemas.microsoft.com/office/drawing/2014/main" id="{0E9946DF-59D0-4E56-9CCD-57179993C2B3}"/>
            </a:ext>
          </a:extLst>
        </xdr:cNvPr>
        <xdr:cNvSpPr txBox="1">
          <a:spLocks noChangeArrowheads="1"/>
        </xdr:cNvSpPr>
      </xdr:nvSpPr>
      <xdr:spPr bwMode="auto">
        <a:xfrm>
          <a:off x="5367338" y="6366510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131</xdr:row>
      <xdr:rowOff>0</xdr:rowOff>
    </xdr:from>
    <xdr:ext cx="72390" cy="228600"/>
    <xdr:sp macro="" textlink="">
      <xdr:nvSpPr>
        <xdr:cNvPr id="102" name="Text Box 3">
          <a:extLst>
            <a:ext uri="{FF2B5EF4-FFF2-40B4-BE49-F238E27FC236}">
              <a16:creationId xmlns:a16="http://schemas.microsoft.com/office/drawing/2014/main" id="{F72AEFB2-EEE2-4F3C-81D6-42D4B4B58385}"/>
            </a:ext>
          </a:extLst>
        </xdr:cNvPr>
        <xdr:cNvSpPr txBox="1">
          <a:spLocks noChangeArrowheads="1"/>
        </xdr:cNvSpPr>
      </xdr:nvSpPr>
      <xdr:spPr bwMode="auto">
        <a:xfrm>
          <a:off x="5367338" y="6366510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131</xdr:row>
      <xdr:rowOff>0</xdr:rowOff>
    </xdr:from>
    <xdr:ext cx="72390" cy="228600"/>
    <xdr:sp macro="" textlink="">
      <xdr:nvSpPr>
        <xdr:cNvPr id="103" name="Text Box 1">
          <a:extLst>
            <a:ext uri="{FF2B5EF4-FFF2-40B4-BE49-F238E27FC236}">
              <a16:creationId xmlns:a16="http://schemas.microsoft.com/office/drawing/2014/main" id="{B7C2773B-0438-45E2-A1E4-ACA004FB4370}"/>
            </a:ext>
          </a:extLst>
        </xdr:cNvPr>
        <xdr:cNvSpPr txBox="1">
          <a:spLocks noChangeArrowheads="1"/>
        </xdr:cNvSpPr>
      </xdr:nvSpPr>
      <xdr:spPr bwMode="auto">
        <a:xfrm>
          <a:off x="5367338" y="6366510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131</xdr:row>
      <xdr:rowOff>0</xdr:rowOff>
    </xdr:from>
    <xdr:ext cx="72390" cy="228600"/>
    <xdr:sp macro="" textlink="">
      <xdr:nvSpPr>
        <xdr:cNvPr id="104" name="Text Box 2">
          <a:extLst>
            <a:ext uri="{FF2B5EF4-FFF2-40B4-BE49-F238E27FC236}">
              <a16:creationId xmlns:a16="http://schemas.microsoft.com/office/drawing/2014/main" id="{197E12A4-72C0-4B19-9B18-AAC3E339AEE7}"/>
            </a:ext>
          </a:extLst>
        </xdr:cNvPr>
        <xdr:cNvSpPr txBox="1">
          <a:spLocks noChangeArrowheads="1"/>
        </xdr:cNvSpPr>
      </xdr:nvSpPr>
      <xdr:spPr bwMode="auto">
        <a:xfrm>
          <a:off x="5367338" y="6366510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131</xdr:row>
      <xdr:rowOff>0</xdr:rowOff>
    </xdr:from>
    <xdr:ext cx="72390" cy="228600"/>
    <xdr:sp macro="" textlink="">
      <xdr:nvSpPr>
        <xdr:cNvPr id="105" name="Text Box 3">
          <a:extLst>
            <a:ext uri="{FF2B5EF4-FFF2-40B4-BE49-F238E27FC236}">
              <a16:creationId xmlns:a16="http://schemas.microsoft.com/office/drawing/2014/main" id="{A4464B93-FA2E-4224-BFCC-3786CB2B55BC}"/>
            </a:ext>
          </a:extLst>
        </xdr:cNvPr>
        <xdr:cNvSpPr txBox="1">
          <a:spLocks noChangeArrowheads="1"/>
        </xdr:cNvSpPr>
      </xdr:nvSpPr>
      <xdr:spPr bwMode="auto">
        <a:xfrm>
          <a:off x="5367338" y="6366510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131</xdr:row>
      <xdr:rowOff>0</xdr:rowOff>
    </xdr:from>
    <xdr:ext cx="72390" cy="228600"/>
    <xdr:sp macro="" textlink="">
      <xdr:nvSpPr>
        <xdr:cNvPr id="106" name="Text Box 1">
          <a:extLst>
            <a:ext uri="{FF2B5EF4-FFF2-40B4-BE49-F238E27FC236}">
              <a16:creationId xmlns:a16="http://schemas.microsoft.com/office/drawing/2014/main" id="{FBE610BF-9351-4197-8AF8-16BACB6E73B1}"/>
            </a:ext>
          </a:extLst>
        </xdr:cNvPr>
        <xdr:cNvSpPr txBox="1">
          <a:spLocks noChangeArrowheads="1"/>
        </xdr:cNvSpPr>
      </xdr:nvSpPr>
      <xdr:spPr bwMode="auto">
        <a:xfrm>
          <a:off x="5367338" y="6366510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131</xdr:row>
      <xdr:rowOff>0</xdr:rowOff>
    </xdr:from>
    <xdr:ext cx="72390" cy="228600"/>
    <xdr:sp macro="" textlink="">
      <xdr:nvSpPr>
        <xdr:cNvPr id="107" name="Text Box 2">
          <a:extLst>
            <a:ext uri="{FF2B5EF4-FFF2-40B4-BE49-F238E27FC236}">
              <a16:creationId xmlns:a16="http://schemas.microsoft.com/office/drawing/2014/main" id="{69F0AAC6-5095-4FBB-8504-84182E6A7F25}"/>
            </a:ext>
          </a:extLst>
        </xdr:cNvPr>
        <xdr:cNvSpPr txBox="1">
          <a:spLocks noChangeArrowheads="1"/>
        </xdr:cNvSpPr>
      </xdr:nvSpPr>
      <xdr:spPr bwMode="auto">
        <a:xfrm>
          <a:off x="5367338" y="6366510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131</xdr:row>
      <xdr:rowOff>0</xdr:rowOff>
    </xdr:from>
    <xdr:ext cx="72390" cy="228600"/>
    <xdr:sp macro="" textlink="">
      <xdr:nvSpPr>
        <xdr:cNvPr id="108" name="Text Box 3">
          <a:extLst>
            <a:ext uri="{FF2B5EF4-FFF2-40B4-BE49-F238E27FC236}">
              <a16:creationId xmlns:a16="http://schemas.microsoft.com/office/drawing/2014/main" id="{9C109B0D-D302-4BFB-9E7A-3F98C4301B90}"/>
            </a:ext>
          </a:extLst>
        </xdr:cNvPr>
        <xdr:cNvSpPr txBox="1">
          <a:spLocks noChangeArrowheads="1"/>
        </xdr:cNvSpPr>
      </xdr:nvSpPr>
      <xdr:spPr bwMode="auto">
        <a:xfrm>
          <a:off x="5367338" y="6366510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131</xdr:row>
      <xdr:rowOff>0</xdr:rowOff>
    </xdr:from>
    <xdr:ext cx="72390" cy="228600"/>
    <xdr:sp macro="" textlink="">
      <xdr:nvSpPr>
        <xdr:cNvPr id="109" name="Text Box 1">
          <a:extLst>
            <a:ext uri="{FF2B5EF4-FFF2-40B4-BE49-F238E27FC236}">
              <a16:creationId xmlns:a16="http://schemas.microsoft.com/office/drawing/2014/main" id="{A189778A-BE0A-4523-98BB-1226D02AB7B2}"/>
            </a:ext>
          </a:extLst>
        </xdr:cNvPr>
        <xdr:cNvSpPr txBox="1">
          <a:spLocks noChangeArrowheads="1"/>
        </xdr:cNvSpPr>
      </xdr:nvSpPr>
      <xdr:spPr bwMode="auto">
        <a:xfrm>
          <a:off x="5367338" y="6366510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131</xdr:row>
      <xdr:rowOff>0</xdr:rowOff>
    </xdr:from>
    <xdr:ext cx="72390" cy="228600"/>
    <xdr:sp macro="" textlink="">
      <xdr:nvSpPr>
        <xdr:cNvPr id="110" name="Text Box 2">
          <a:extLst>
            <a:ext uri="{FF2B5EF4-FFF2-40B4-BE49-F238E27FC236}">
              <a16:creationId xmlns:a16="http://schemas.microsoft.com/office/drawing/2014/main" id="{A6C1469A-EE9D-4C1A-99C3-4B5FAE97A6EA}"/>
            </a:ext>
          </a:extLst>
        </xdr:cNvPr>
        <xdr:cNvSpPr txBox="1">
          <a:spLocks noChangeArrowheads="1"/>
        </xdr:cNvSpPr>
      </xdr:nvSpPr>
      <xdr:spPr bwMode="auto">
        <a:xfrm>
          <a:off x="5367338" y="6366510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131</xdr:row>
      <xdr:rowOff>0</xdr:rowOff>
    </xdr:from>
    <xdr:ext cx="72390" cy="228600"/>
    <xdr:sp macro="" textlink="">
      <xdr:nvSpPr>
        <xdr:cNvPr id="111" name="Text Box 3">
          <a:extLst>
            <a:ext uri="{FF2B5EF4-FFF2-40B4-BE49-F238E27FC236}">
              <a16:creationId xmlns:a16="http://schemas.microsoft.com/office/drawing/2014/main" id="{E8BDD022-C9CC-4D54-BFFB-F379A7A471B8}"/>
            </a:ext>
          </a:extLst>
        </xdr:cNvPr>
        <xdr:cNvSpPr txBox="1">
          <a:spLocks noChangeArrowheads="1"/>
        </xdr:cNvSpPr>
      </xdr:nvSpPr>
      <xdr:spPr bwMode="auto">
        <a:xfrm>
          <a:off x="5367338" y="6366510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131</xdr:row>
      <xdr:rowOff>0</xdr:rowOff>
    </xdr:from>
    <xdr:ext cx="72390" cy="228600"/>
    <xdr:sp macro="" textlink="">
      <xdr:nvSpPr>
        <xdr:cNvPr id="112" name="Text Box 1">
          <a:extLst>
            <a:ext uri="{FF2B5EF4-FFF2-40B4-BE49-F238E27FC236}">
              <a16:creationId xmlns:a16="http://schemas.microsoft.com/office/drawing/2014/main" id="{19C7B004-1116-441A-9A22-AE41DEBC41BD}"/>
            </a:ext>
          </a:extLst>
        </xdr:cNvPr>
        <xdr:cNvSpPr txBox="1">
          <a:spLocks noChangeArrowheads="1"/>
        </xdr:cNvSpPr>
      </xdr:nvSpPr>
      <xdr:spPr bwMode="auto">
        <a:xfrm>
          <a:off x="5367338" y="6366510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131</xdr:row>
      <xdr:rowOff>0</xdr:rowOff>
    </xdr:from>
    <xdr:ext cx="72390" cy="228600"/>
    <xdr:sp macro="" textlink="">
      <xdr:nvSpPr>
        <xdr:cNvPr id="113" name="Text Box 2">
          <a:extLst>
            <a:ext uri="{FF2B5EF4-FFF2-40B4-BE49-F238E27FC236}">
              <a16:creationId xmlns:a16="http://schemas.microsoft.com/office/drawing/2014/main" id="{86B1FA91-F07A-4EAE-A9E6-7965B000A266}"/>
            </a:ext>
          </a:extLst>
        </xdr:cNvPr>
        <xdr:cNvSpPr txBox="1">
          <a:spLocks noChangeArrowheads="1"/>
        </xdr:cNvSpPr>
      </xdr:nvSpPr>
      <xdr:spPr bwMode="auto">
        <a:xfrm>
          <a:off x="5367338" y="6366510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131</xdr:row>
      <xdr:rowOff>0</xdr:rowOff>
    </xdr:from>
    <xdr:ext cx="72390" cy="228600"/>
    <xdr:sp macro="" textlink="">
      <xdr:nvSpPr>
        <xdr:cNvPr id="114" name="Text Box 3">
          <a:extLst>
            <a:ext uri="{FF2B5EF4-FFF2-40B4-BE49-F238E27FC236}">
              <a16:creationId xmlns:a16="http://schemas.microsoft.com/office/drawing/2014/main" id="{29135C28-607A-4671-97B8-C5AAE8969BCD}"/>
            </a:ext>
          </a:extLst>
        </xdr:cNvPr>
        <xdr:cNvSpPr txBox="1">
          <a:spLocks noChangeArrowheads="1"/>
        </xdr:cNvSpPr>
      </xdr:nvSpPr>
      <xdr:spPr bwMode="auto">
        <a:xfrm>
          <a:off x="5367338" y="6366510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131</xdr:row>
      <xdr:rowOff>0</xdr:rowOff>
    </xdr:from>
    <xdr:ext cx="72390" cy="228600"/>
    <xdr:sp macro="" textlink="">
      <xdr:nvSpPr>
        <xdr:cNvPr id="115" name="Text Box 1">
          <a:extLst>
            <a:ext uri="{FF2B5EF4-FFF2-40B4-BE49-F238E27FC236}">
              <a16:creationId xmlns:a16="http://schemas.microsoft.com/office/drawing/2014/main" id="{E0FB18FA-9F36-4E25-B3B2-F1FE92E7FDF6}"/>
            </a:ext>
          </a:extLst>
        </xdr:cNvPr>
        <xdr:cNvSpPr txBox="1">
          <a:spLocks noChangeArrowheads="1"/>
        </xdr:cNvSpPr>
      </xdr:nvSpPr>
      <xdr:spPr bwMode="auto">
        <a:xfrm>
          <a:off x="5367338" y="6366510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131</xdr:row>
      <xdr:rowOff>0</xdr:rowOff>
    </xdr:from>
    <xdr:ext cx="72390" cy="228600"/>
    <xdr:sp macro="" textlink="">
      <xdr:nvSpPr>
        <xdr:cNvPr id="116" name="Text Box 2">
          <a:extLst>
            <a:ext uri="{FF2B5EF4-FFF2-40B4-BE49-F238E27FC236}">
              <a16:creationId xmlns:a16="http://schemas.microsoft.com/office/drawing/2014/main" id="{CD6DA204-AEB2-4900-8AAF-C528D4D17FC5}"/>
            </a:ext>
          </a:extLst>
        </xdr:cNvPr>
        <xdr:cNvSpPr txBox="1">
          <a:spLocks noChangeArrowheads="1"/>
        </xdr:cNvSpPr>
      </xdr:nvSpPr>
      <xdr:spPr bwMode="auto">
        <a:xfrm>
          <a:off x="5367338" y="6366510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131</xdr:row>
      <xdr:rowOff>0</xdr:rowOff>
    </xdr:from>
    <xdr:ext cx="72390" cy="228600"/>
    <xdr:sp macro="" textlink="">
      <xdr:nvSpPr>
        <xdr:cNvPr id="117" name="Text Box 3">
          <a:extLst>
            <a:ext uri="{FF2B5EF4-FFF2-40B4-BE49-F238E27FC236}">
              <a16:creationId xmlns:a16="http://schemas.microsoft.com/office/drawing/2014/main" id="{59FAC9A5-E6DE-4FA2-8DB5-E3FD5E8216C8}"/>
            </a:ext>
          </a:extLst>
        </xdr:cNvPr>
        <xdr:cNvSpPr txBox="1">
          <a:spLocks noChangeArrowheads="1"/>
        </xdr:cNvSpPr>
      </xdr:nvSpPr>
      <xdr:spPr bwMode="auto">
        <a:xfrm>
          <a:off x="5367338" y="6366510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131</xdr:row>
      <xdr:rowOff>0</xdr:rowOff>
    </xdr:from>
    <xdr:ext cx="72390" cy="228600"/>
    <xdr:sp macro="" textlink="">
      <xdr:nvSpPr>
        <xdr:cNvPr id="118" name="Text Box 1">
          <a:extLst>
            <a:ext uri="{FF2B5EF4-FFF2-40B4-BE49-F238E27FC236}">
              <a16:creationId xmlns:a16="http://schemas.microsoft.com/office/drawing/2014/main" id="{370797C7-DEF9-471C-A3BD-9F77D37DE84A}"/>
            </a:ext>
          </a:extLst>
        </xdr:cNvPr>
        <xdr:cNvSpPr txBox="1">
          <a:spLocks noChangeArrowheads="1"/>
        </xdr:cNvSpPr>
      </xdr:nvSpPr>
      <xdr:spPr bwMode="auto">
        <a:xfrm>
          <a:off x="5367338" y="6366510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131</xdr:row>
      <xdr:rowOff>0</xdr:rowOff>
    </xdr:from>
    <xdr:ext cx="72390" cy="228600"/>
    <xdr:sp macro="" textlink="">
      <xdr:nvSpPr>
        <xdr:cNvPr id="119" name="Text Box 2">
          <a:extLst>
            <a:ext uri="{FF2B5EF4-FFF2-40B4-BE49-F238E27FC236}">
              <a16:creationId xmlns:a16="http://schemas.microsoft.com/office/drawing/2014/main" id="{6E140519-B4A0-41F0-BD26-CD50F2458288}"/>
            </a:ext>
          </a:extLst>
        </xdr:cNvPr>
        <xdr:cNvSpPr txBox="1">
          <a:spLocks noChangeArrowheads="1"/>
        </xdr:cNvSpPr>
      </xdr:nvSpPr>
      <xdr:spPr bwMode="auto">
        <a:xfrm>
          <a:off x="5367338" y="6366510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131</xdr:row>
      <xdr:rowOff>0</xdr:rowOff>
    </xdr:from>
    <xdr:ext cx="72390" cy="228600"/>
    <xdr:sp macro="" textlink="">
      <xdr:nvSpPr>
        <xdr:cNvPr id="120" name="Text Box 3">
          <a:extLst>
            <a:ext uri="{FF2B5EF4-FFF2-40B4-BE49-F238E27FC236}">
              <a16:creationId xmlns:a16="http://schemas.microsoft.com/office/drawing/2014/main" id="{FAA41F1A-57D8-48A7-905B-43809F3F4A6D}"/>
            </a:ext>
          </a:extLst>
        </xdr:cNvPr>
        <xdr:cNvSpPr txBox="1">
          <a:spLocks noChangeArrowheads="1"/>
        </xdr:cNvSpPr>
      </xdr:nvSpPr>
      <xdr:spPr bwMode="auto">
        <a:xfrm>
          <a:off x="5367338" y="6366510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120</xdr:row>
      <xdr:rowOff>0</xdr:rowOff>
    </xdr:from>
    <xdr:ext cx="72390" cy="228605"/>
    <xdr:sp macro="" textlink="">
      <xdr:nvSpPr>
        <xdr:cNvPr id="121" name="Text Box 1">
          <a:extLst>
            <a:ext uri="{FF2B5EF4-FFF2-40B4-BE49-F238E27FC236}">
              <a16:creationId xmlns:a16="http://schemas.microsoft.com/office/drawing/2014/main" id="{11ECB888-D304-4B0F-98C2-0C3E621ABC08}"/>
            </a:ext>
          </a:extLst>
        </xdr:cNvPr>
        <xdr:cNvSpPr txBox="1">
          <a:spLocks noChangeArrowheads="1"/>
        </xdr:cNvSpPr>
      </xdr:nvSpPr>
      <xdr:spPr bwMode="auto">
        <a:xfrm>
          <a:off x="5367338" y="57673875"/>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120</xdr:row>
      <xdr:rowOff>0</xdr:rowOff>
    </xdr:from>
    <xdr:ext cx="72390" cy="228605"/>
    <xdr:sp macro="" textlink="">
      <xdr:nvSpPr>
        <xdr:cNvPr id="122" name="Text Box 2">
          <a:extLst>
            <a:ext uri="{FF2B5EF4-FFF2-40B4-BE49-F238E27FC236}">
              <a16:creationId xmlns:a16="http://schemas.microsoft.com/office/drawing/2014/main" id="{AE4ACA6D-C377-4BB9-A605-D95FB090FC97}"/>
            </a:ext>
          </a:extLst>
        </xdr:cNvPr>
        <xdr:cNvSpPr txBox="1">
          <a:spLocks noChangeArrowheads="1"/>
        </xdr:cNvSpPr>
      </xdr:nvSpPr>
      <xdr:spPr bwMode="auto">
        <a:xfrm>
          <a:off x="5367338" y="57673875"/>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120</xdr:row>
      <xdr:rowOff>0</xdr:rowOff>
    </xdr:from>
    <xdr:ext cx="72390" cy="228605"/>
    <xdr:sp macro="" textlink="">
      <xdr:nvSpPr>
        <xdr:cNvPr id="123" name="Text Box 3">
          <a:extLst>
            <a:ext uri="{FF2B5EF4-FFF2-40B4-BE49-F238E27FC236}">
              <a16:creationId xmlns:a16="http://schemas.microsoft.com/office/drawing/2014/main" id="{D87BD598-F3D1-47F1-B37A-94A2AEDD31D3}"/>
            </a:ext>
          </a:extLst>
        </xdr:cNvPr>
        <xdr:cNvSpPr txBox="1">
          <a:spLocks noChangeArrowheads="1"/>
        </xdr:cNvSpPr>
      </xdr:nvSpPr>
      <xdr:spPr bwMode="auto">
        <a:xfrm>
          <a:off x="5367338" y="57673875"/>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120</xdr:row>
      <xdr:rowOff>0</xdr:rowOff>
    </xdr:from>
    <xdr:ext cx="72390" cy="228605"/>
    <xdr:sp macro="" textlink="">
      <xdr:nvSpPr>
        <xdr:cNvPr id="124" name="Text Box 1">
          <a:extLst>
            <a:ext uri="{FF2B5EF4-FFF2-40B4-BE49-F238E27FC236}">
              <a16:creationId xmlns:a16="http://schemas.microsoft.com/office/drawing/2014/main" id="{B61456EC-A4CB-4CCD-8BF2-25638D446B57}"/>
            </a:ext>
          </a:extLst>
        </xdr:cNvPr>
        <xdr:cNvSpPr txBox="1">
          <a:spLocks noChangeArrowheads="1"/>
        </xdr:cNvSpPr>
      </xdr:nvSpPr>
      <xdr:spPr bwMode="auto">
        <a:xfrm>
          <a:off x="5367338" y="57673875"/>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120</xdr:row>
      <xdr:rowOff>0</xdr:rowOff>
    </xdr:from>
    <xdr:ext cx="72390" cy="228605"/>
    <xdr:sp macro="" textlink="">
      <xdr:nvSpPr>
        <xdr:cNvPr id="125" name="Text Box 2">
          <a:extLst>
            <a:ext uri="{FF2B5EF4-FFF2-40B4-BE49-F238E27FC236}">
              <a16:creationId xmlns:a16="http://schemas.microsoft.com/office/drawing/2014/main" id="{315CE459-6814-46FE-838B-28CFE1210A2C}"/>
            </a:ext>
          </a:extLst>
        </xdr:cNvPr>
        <xdr:cNvSpPr txBox="1">
          <a:spLocks noChangeArrowheads="1"/>
        </xdr:cNvSpPr>
      </xdr:nvSpPr>
      <xdr:spPr bwMode="auto">
        <a:xfrm>
          <a:off x="5367338" y="57673875"/>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120</xdr:row>
      <xdr:rowOff>0</xdr:rowOff>
    </xdr:from>
    <xdr:ext cx="72390" cy="228605"/>
    <xdr:sp macro="" textlink="">
      <xdr:nvSpPr>
        <xdr:cNvPr id="126" name="Text Box 3">
          <a:extLst>
            <a:ext uri="{FF2B5EF4-FFF2-40B4-BE49-F238E27FC236}">
              <a16:creationId xmlns:a16="http://schemas.microsoft.com/office/drawing/2014/main" id="{FC81F4E1-50F1-4D50-BB9D-5D0EE25CF78B}"/>
            </a:ext>
          </a:extLst>
        </xdr:cNvPr>
        <xdr:cNvSpPr txBox="1">
          <a:spLocks noChangeArrowheads="1"/>
        </xdr:cNvSpPr>
      </xdr:nvSpPr>
      <xdr:spPr bwMode="auto">
        <a:xfrm>
          <a:off x="5367338" y="57673875"/>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120</xdr:row>
      <xdr:rowOff>0</xdr:rowOff>
    </xdr:from>
    <xdr:ext cx="72390" cy="228605"/>
    <xdr:sp macro="" textlink="">
      <xdr:nvSpPr>
        <xdr:cNvPr id="127" name="Text Box 1">
          <a:extLst>
            <a:ext uri="{FF2B5EF4-FFF2-40B4-BE49-F238E27FC236}">
              <a16:creationId xmlns:a16="http://schemas.microsoft.com/office/drawing/2014/main" id="{0DCD2DB5-CBCF-4065-AE5B-3198C96842AA}"/>
            </a:ext>
          </a:extLst>
        </xdr:cNvPr>
        <xdr:cNvSpPr txBox="1">
          <a:spLocks noChangeArrowheads="1"/>
        </xdr:cNvSpPr>
      </xdr:nvSpPr>
      <xdr:spPr bwMode="auto">
        <a:xfrm>
          <a:off x="5367338" y="57673875"/>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120</xdr:row>
      <xdr:rowOff>0</xdr:rowOff>
    </xdr:from>
    <xdr:ext cx="72390" cy="228605"/>
    <xdr:sp macro="" textlink="">
      <xdr:nvSpPr>
        <xdr:cNvPr id="128" name="Text Box 2">
          <a:extLst>
            <a:ext uri="{FF2B5EF4-FFF2-40B4-BE49-F238E27FC236}">
              <a16:creationId xmlns:a16="http://schemas.microsoft.com/office/drawing/2014/main" id="{3BCA8981-DB17-458C-9E73-B656B4E8F364}"/>
            </a:ext>
          </a:extLst>
        </xdr:cNvPr>
        <xdr:cNvSpPr txBox="1">
          <a:spLocks noChangeArrowheads="1"/>
        </xdr:cNvSpPr>
      </xdr:nvSpPr>
      <xdr:spPr bwMode="auto">
        <a:xfrm>
          <a:off x="5367338" y="57673875"/>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120</xdr:row>
      <xdr:rowOff>0</xdr:rowOff>
    </xdr:from>
    <xdr:ext cx="72390" cy="228605"/>
    <xdr:sp macro="" textlink="">
      <xdr:nvSpPr>
        <xdr:cNvPr id="129" name="Text Box 3">
          <a:extLst>
            <a:ext uri="{FF2B5EF4-FFF2-40B4-BE49-F238E27FC236}">
              <a16:creationId xmlns:a16="http://schemas.microsoft.com/office/drawing/2014/main" id="{1A72802C-E73C-4516-9E6F-6D958F90FC84}"/>
            </a:ext>
          </a:extLst>
        </xdr:cNvPr>
        <xdr:cNvSpPr txBox="1">
          <a:spLocks noChangeArrowheads="1"/>
        </xdr:cNvSpPr>
      </xdr:nvSpPr>
      <xdr:spPr bwMode="auto">
        <a:xfrm>
          <a:off x="5367338" y="57673875"/>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120</xdr:row>
      <xdr:rowOff>0</xdr:rowOff>
    </xdr:from>
    <xdr:ext cx="72390" cy="228605"/>
    <xdr:sp macro="" textlink="">
      <xdr:nvSpPr>
        <xdr:cNvPr id="130" name="Text Box 1">
          <a:extLst>
            <a:ext uri="{FF2B5EF4-FFF2-40B4-BE49-F238E27FC236}">
              <a16:creationId xmlns:a16="http://schemas.microsoft.com/office/drawing/2014/main" id="{D1F2562D-A650-4E4B-8104-36F14F68FD5B}"/>
            </a:ext>
          </a:extLst>
        </xdr:cNvPr>
        <xdr:cNvSpPr txBox="1">
          <a:spLocks noChangeArrowheads="1"/>
        </xdr:cNvSpPr>
      </xdr:nvSpPr>
      <xdr:spPr bwMode="auto">
        <a:xfrm>
          <a:off x="5367338" y="57673875"/>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120</xdr:row>
      <xdr:rowOff>0</xdr:rowOff>
    </xdr:from>
    <xdr:ext cx="72390" cy="228605"/>
    <xdr:sp macro="" textlink="">
      <xdr:nvSpPr>
        <xdr:cNvPr id="131" name="Text Box 2">
          <a:extLst>
            <a:ext uri="{FF2B5EF4-FFF2-40B4-BE49-F238E27FC236}">
              <a16:creationId xmlns:a16="http://schemas.microsoft.com/office/drawing/2014/main" id="{8D0B2141-20AC-416C-ABE6-B40A2F409858}"/>
            </a:ext>
          </a:extLst>
        </xdr:cNvPr>
        <xdr:cNvSpPr txBox="1">
          <a:spLocks noChangeArrowheads="1"/>
        </xdr:cNvSpPr>
      </xdr:nvSpPr>
      <xdr:spPr bwMode="auto">
        <a:xfrm>
          <a:off x="5367338" y="57673875"/>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120</xdr:row>
      <xdr:rowOff>0</xdr:rowOff>
    </xdr:from>
    <xdr:ext cx="72390" cy="228605"/>
    <xdr:sp macro="" textlink="">
      <xdr:nvSpPr>
        <xdr:cNvPr id="132" name="Text Box 3">
          <a:extLst>
            <a:ext uri="{FF2B5EF4-FFF2-40B4-BE49-F238E27FC236}">
              <a16:creationId xmlns:a16="http://schemas.microsoft.com/office/drawing/2014/main" id="{24024AAF-A660-44D3-82D9-D612065E3613}"/>
            </a:ext>
          </a:extLst>
        </xdr:cNvPr>
        <xdr:cNvSpPr txBox="1">
          <a:spLocks noChangeArrowheads="1"/>
        </xdr:cNvSpPr>
      </xdr:nvSpPr>
      <xdr:spPr bwMode="auto">
        <a:xfrm>
          <a:off x="5367338" y="57673875"/>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120</xdr:row>
      <xdr:rowOff>0</xdr:rowOff>
    </xdr:from>
    <xdr:ext cx="72390" cy="228605"/>
    <xdr:sp macro="" textlink="">
      <xdr:nvSpPr>
        <xdr:cNvPr id="133" name="Text Box 1">
          <a:extLst>
            <a:ext uri="{FF2B5EF4-FFF2-40B4-BE49-F238E27FC236}">
              <a16:creationId xmlns:a16="http://schemas.microsoft.com/office/drawing/2014/main" id="{0D9D324E-859D-418A-B06E-619FFA9A3563}"/>
            </a:ext>
          </a:extLst>
        </xdr:cNvPr>
        <xdr:cNvSpPr txBox="1">
          <a:spLocks noChangeArrowheads="1"/>
        </xdr:cNvSpPr>
      </xdr:nvSpPr>
      <xdr:spPr bwMode="auto">
        <a:xfrm>
          <a:off x="5367338" y="57673875"/>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120</xdr:row>
      <xdr:rowOff>0</xdr:rowOff>
    </xdr:from>
    <xdr:ext cx="72390" cy="228605"/>
    <xdr:sp macro="" textlink="">
      <xdr:nvSpPr>
        <xdr:cNvPr id="134" name="Text Box 2">
          <a:extLst>
            <a:ext uri="{FF2B5EF4-FFF2-40B4-BE49-F238E27FC236}">
              <a16:creationId xmlns:a16="http://schemas.microsoft.com/office/drawing/2014/main" id="{47753539-0CDF-426C-8056-C9171BF86A24}"/>
            </a:ext>
          </a:extLst>
        </xdr:cNvPr>
        <xdr:cNvSpPr txBox="1">
          <a:spLocks noChangeArrowheads="1"/>
        </xdr:cNvSpPr>
      </xdr:nvSpPr>
      <xdr:spPr bwMode="auto">
        <a:xfrm>
          <a:off x="5367338" y="57673875"/>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120</xdr:row>
      <xdr:rowOff>0</xdr:rowOff>
    </xdr:from>
    <xdr:ext cx="72390" cy="228605"/>
    <xdr:sp macro="" textlink="">
      <xdr:nvSpPr>
        <xdr:cNvPr id="135" name="Text Box 3">
          <a:extLst>
            <a:ext uri="{FF2B5EF4-FFF2-40B4-BE49-F238E27FC236}">
              <a16:creationId xmlns:a16="http://schemas.microsoft.com/office/drawing/2014/main" id="{99A331BB-11AE-4FDB-944A-73C33472D13F}"/>
            </a:ext>
          </a:extLst>
        </xdr:cNvPr>
        <xdr:cNvSpPr txBox="1">
          <a:spLocks noChangeArrowheads="1"/>
        </xdr:cNvSpPr>
      </xdr:nvSpPr>
      <xdr:spPr bwMode="auto">
        <a:xfrm>
          <a:off x="5367338" y="57673875"/>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120</xdr:row>
      <xdr:rowOff>0</xdr:rowOff>
    </xdr:from>
    <xdr:ext cx="72390" cy="228605"/>
    <xdr:sp macro="" textlink="">
      <xdr:nvSpPr>
        <xdr:cNvPr id="136" name="Text Box 1">
          <a:extLst>
            <a:ext uri="{FF2B5EF4-FFF2-40B4-BE49-F238E27FC236}">
              <a16:creationId xmlns:a16="http://schemas.microsoft.com/office/drawing/2014/main" id="{918BFAC2-0AF0-4517-851B-E8C68817E271}"/>
            </a:ext>
          </a:extLst>
        </xdr:cNvPr>
        <xdr:cNvSpPr txBox="1">
          <a:spLocks noChangeArrowheads="1"/>
        </xdr:cNvSpPr>
      </xdr:nvSpPr>
      <xdr:spPr bwMode="auto">
        <a:xfrm>
          <a:off x="5367338" y="57673875"/>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120</xdr:row>
      <xdr:rowOff>0</xdr:rowOff>
    </xdr:from>
    <xdr:ext cx="72390" cy="228605"/>
    <xdr:sp macro="" textlink="">
      <xdr:nvSpPr>
        <xdr:cNvPr id="137" name="Text Box 2">
          <a:extLst>
            <a:ext uri="{FF2B5EF4-FFF2-40B4-BE49-F238E27FC236}">
              <a16:creationId xmlns:a16="http://schemas.microsoft.com/office/drawing/2014/main" id="{591DAC10-72C3-4754-84CB-17F1731FE068}"/>
            </a:ext>
          </a:extLst>
        </xdr:cNvPr>
        <xdr:cNvSpPr txBox="1">
          <a:spLocks noChangeArrowheads="1"/>
        </xdr:cNvSpPr>
      </xdr:nvSpPr>
      <xdr:spPr bwMode="auto">
        <a:xfrm>
          <a:off x="5367338" y="57673875"/>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120</xdr:row>
      <xdr:rowOff>0</xdr:rowOff>
    </xdr:from>
    <xdr:ext cx="72390" cy="228605"/>
    <xdr:sp macro="" textlink="">
      <xdr:nvSpPr>
        <xdr:cNvPr id="138" name="Text Box 3">
          <a:extLst>
            <a:ext uri="{FF2B5EF4-FFF2-40B4-BE49-F238E27FC236}">
              <a16:creationId xmlns:a16="http://schemas.microsoft.com/office/drawing/2014/main" id="{8059B853-AECD-40E5-915A-6063E184A68B}"/>
            </a:ext>
          </a:extLst>
        </xdr:cNvPr>
        <xdr:cNvSpPr txBox="1">
          <a:spLocks noChangeArrowheads="1"/>
        </xdr:cNvSpPr>
      </xdr:nvSpPr>
      <xdr:spPr bwMode="auto">
        <a:xfrm>
          <a:off x="5367338" y="57673875"/>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120</xdr:row>
      <xdr:rowOff>0</xdr:rowOff>
    </xdr:from>
    <xdr:ext cx="72390" cy="228605"/>
    <xdr:sp macro="" textlink="">
      <xdr:nvSpPr>
        <xdr:cNvPr id="139" name="Text Box 1">
          <a:extLst>
            <a:ext uri="{FF2B5EF4-FFF2-40B4-BE49-F238E27FC236}">
              <a16:creationId xmlns:a16="http://schemas.microsoft.com/office/drawing/2014/main" id="{C75B5E7D-26C7-4535-AE10-B815654481ED}"/>
            </a:ext>
          </a:extLst>
        </xdr:cNvPr>
        <xdr:cNvSpPr txBox="1">
          <a:spLocks noChangeArrowheads="1"/>
        </xdr:cNvSpPr>
      </xdr:nvSpPr>
      <xdr:spPr bwMode="auto">
        <a:xfrm>
          <a:off x="5367338" y="57673875"/>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120</xdr:row>
      <xdr:rowOff>0</xdr:rowOff>
    </xdr:from>
    <xdr:ext cx="72390" cy="228605"/>
    <xdr:sp macro="" textlink="">
      <xdr:nvSpPr>
        <xdr:cNvPr id="140" name="Text Box 2">
          <a:extLst>
            <a:ext uri="{FF2B5EF4-FFF2-40B4-BE49-F238E27FC236}">
              <a16:creationId xmlns:a16="http://schemas.microsoft.com/office/drawing/2014/main" id="{981FAC9F-287B-4E13-A0B0-875D695CD016}"/>
            </a:ext>
          </a:extLst>
        </xdr:cNvPr>
        <xdr:cNvSpPr txBox="1">
          <a:spLocks noChangeArrowheads="1"/>
        </xdr:cNvSpPr>
      </xdr:nvSpPr>
      <xdr:spPr bwMode="auto">
        <a:xfrm>
          <a:off x="5367338" y="57673875"/>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120</xdr:row>
      <xdr:rowOff>0</xdr:rowOff>
    </xdr:from>
    <xdr:ext cx="72390" cy="228605"/>
    <xdr:sp macro="" textlink="">
      <xdr:nvSpPr>
        <xdr:cNvPr id="141" name="Text Box 3">
          <a:extLst>
            <a:ext uri="{FF2B5EF4-FFF2-40B4-BE49-F238E27FC236}">
              <a16:creationId xmlns:a16="http://schemas.microsoft.com/office/drawing/2014/main" id="{0DCE0185-6CCD-4696-AE86-CF481EE75267}"/>
            </a:ext>
          </a:extLst>
        </xdr:cNvPr>
        <xdr:cNvSpPr txBox="1">
          <a:spLocks noChangeArrowheads="1"/>
        </xdr:cNvSpPr>
      </xdr:nvSpPr>
      <xdr:spPr bwMode="auto">
        <a:xfrm>
          <a:off x="5367338" y="57673875"/>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120</xdr:row>
      <xdr:rowOff>0</xdr:rowOff>
    </xdr:from>
    <xdr:ext cx="72390" cy="228605"/>
    <xdr:sp macro="" textlink="">
      <xdr:nvSpPr>
        <xdr:cNvPr id="142" name="Text Box 1">
          <a:extLst>
            <a:ext uri="{FF2B5EF4-FFF2-40B4-BE49-F238E27FC236}">
              <a16:creationId xmlns:a16="http://schemas.microsoft.com/office/drawing/2014/main" id="{3CEB7C2E-2FBF-4F94-B27A-311446696BF0}"/>
            </a:ext>
          </a:extLst>
        </xdr:cNvPr>
        <xdr:cNvSpPr txBox="1">
          <a:spLocks noChangeArrowheads="1"/>
        </xdr:cNvSpPr>
      </xdr:nvSpPr>
      <xdr:spPr bwMode="auto">
        <a:xfrm>
          <a:off x="5367338" y="57673875"/>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120</xdr:row>
      <xdr:rowOff>0</xdr:rowOff>
    </xdr:from>
    <xdr:ext cx="72390" cy="228605"/>
    <xdr:sp macro="" textlink="">
      <xdr:nvSpPr>
        <xdr:cNvPr id="143" name="Text Box 2">
          <a:extLst>
            <a:ext uri="{FF2B5EF4-FFF2-40B4-BE49-F238E27FC236}">
              <a16:creationId xmlns:a16="http://schemas.microsoft.com/office/drawing/2014/main" id="{807E13B7-1981-45DB-82F7-9BA7D52A0B91}"/>
            </a:ext>
          </a:extLst>
        </xdr:cNvPr>
        <xdr:cNvSpPr txBox="1">
          <a:spLocks noChangeArrowheads="1"/>
        </xdr:cNvSpPr>
      </xdr:nvSpPr>
      <xdr:spPr bwMode="auto">
        <a:xfrm>
          <a:off x="5367338" y="57673875"/>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3.xml><?xml version="1.0" encoding="utf-8"?>
<xdr:wsDr xmlns:xdr="http://schemas.openxmlformats.org/drawingml/2006/spreadsheetDrawing" xmlns:a="http://schemas.openxmlformats.org/drawingml/2006/main">
  <xdr:oneCellAnchor>
    <xdr:from>
      <xdr:col>2</xdr:col>
      <xdr:colOff>0</xdr:colOff>
      <xdr:row>46</xdr:row>
      <xdr:rowOff>0</xdr:rowOff>
    </xdr:from>
    <xdr:ext cx="72390" cy="252200"/>
    <xdr:sp macro="" textlink="">
      <xdr:nvSpPr>
        <xdr:cNvPr id="2" name="Text Box 1">
          <a:extLst>
            <a:ext uri="{FF2B5EF4-FFF2-40B4-BE49-F238E27FC236}">
              <a16:creationId xmlns:a16="http://schemas.microsoft.com/office/drawing/2014/main" id="{7AC06F2F-D165-49F0-938B-ADBF04DBE7C1}"/>
            </a:ext>
          </a:extLst>
        </xdr:cNvPr>
        <xdr:cNvSpPr txBox="1">
          <a:spLocks noChangeArrowheads="1"/>
        </xdr:cNvSpPr>
      </xdr:nvSpPr>
      <xdr:spPr bwMode="auto">
        <a:xfrm>
          <a:off x="5151120" y="6910578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2390" cy="252200"/>
    <xdr:sp macro="" textlink="">
      <xdr:nvSpPr>
        <xdr:cNvPr id="3" name="Text Box 2">
          <a:extLst>
            <a:ext uri="{FF2B5EF4-FFF2-40B4-BE49-F238E27FC236}">
              <a16:creationId xmlns:a16="http://schemas.microsoft.com/office/drawing/2014/main" id="{81A2BCAC-8D54-4243-BFBF-F24FE026D0A3}"/>
            </a:ext>
          </a:extLst>
        </xdr:cNvPr>
        <xdr:cNvSpPr txBox="1">
          <a:spLocks noChangeArrowheads="1"/>
        </xdr:cNvSpPr>
      </xdr:nvSpPr>
      <xdr:spPr bwMode="auto">
        <a:xfrm>
          <a:off x="5151120" y="6910578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2390" cy="252200"/>
    <xdr:sp macro="" textlink="">
      <xdr:nvSpPr>
        <xdr:cNvPr id="4" name="Text Box 3">
          <a:extLst>
            <a:ext uri="{FF2B5EF4-FFF2-40B4-BE49-F238E27FC236}">
              <a16:creationId xmlns:a16="http://schemas.microsoft.com/office/drawing/2014/main" id="{6284970F-F9A0-4640-BC09-0F3D1B0135E0}"/>
            </a:ext>
          </a:extLst>
        </xdr:cNvPr>
        <xdr:cNvSpPr txBox="1">
          <a:spLocks noChangeArrowheads="1"/>
        </xdr:cNvSpPr>
      </xdr:nvSpPr>
      <xdr:spPr bwMode="auto">
        <a:xfrm>
          <a:off x="5151120" y="6910578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2390" cy="252200"/>
    <xdr:sp macro="" textlink="">
      <xdr:nvSpPr>
        <xdr:cNvPr id="5" name="Text Box 1">
          <a:extLst>
            <a:ext uri="{FF2B5EF4-FFF2-40B4-BE49-F238E27FC236}">
              <a16:creationId xmlns:a16="http://schemas.microsoft.com/office/drawing/2014/main" id="{847C9EAB-E744-40A9-BC79-C0A0DD5E57D4}"/>
            </a:ext>
          </a:extLst>
        </xdr:cNvPr>
        <xdr:cNvSpPr txBox="1">
          <a:spLocks noChangeArrowheads="1"/>
        </xdr:cNvSpPr>
      </xdr:nvSpPr>
      <xdr:spPr bwMode="auto">
        <a:xfrm>
          <a:off x="5151120" y="6910578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2390" cy="252200"/>
    <xdr:sp macro="" textlink="">
      <xdr:nvSpPr>
        <xdr:cNvPr id="6" name="Text Box 2">
          <a:extLst>
            <a:ext uri="{FF2B5EF4-FFF2-40B4-BE49-F238E27FC236}">
              <a16:creationId xmlns:a16="http://schemas.microsoft.com/office/drawing/2014/main" id="{8F4047AF-8126-49FA-A780-79C5828E43A2}"/>
            </a:ext>
          </a:extLst>
        </xdr:cNvPr>
        <xdr:cNvSpPr txBox="1">
          <a:spLocks noChangeArrowheads="1"/>
        </xdr:cNvSpPr>
      </xdr:nvSpPr>
      <xdr:spPr bwMode="auto">
        <a:xfrm>
          <a:off x="5151120" y="6910578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2390" cy="252200"/>
    <xdr:sp macro="" textlink="">
      <xdr:nvSpPr>
        <xdr:cNvPr id="7" name="Text Box 3">
          <a:extLst>
            <a:ext uri="{FF2B5EF4-FFF2-40B4-BE49-F238E27FC236}">
              <a16:creationId xmlns:a16="http://schemas.microsoft.com/office/drawing/2014/main" id="{C833BFF5-324D-40C3-BC0A-E1BABAB6382F}"/>
            </a:ext>
          </a:extLst>
        </xdr:cNvPr>
        <xdr:cNvSpPr txBox="1">
          <a:spLocks noChangeArrowheads="1"/>
        </xdr:cNvSpPr>
      </xdr:nvSpPr>
      <xdr:spPr bwMode="auto">
        <a:xfrm>
          <a:off x="5151120" y="6910578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2390" cy="252200"/>
    <xdr:sp macro="" textlink="">
      <xdr:nvSpPr>
        <xdr:cNvPr id="8" name="Text Box 1">
          <a:extLst>
            <a:ext uri="{FF2B5EF4-FFF2-40B4-BE49-F238E27FC236}">
              <a16:creationId xmlns:a16="http://schemas.microsoft.com/office/drawing/2014/main" id="{6027707C-AF9D-4D6B-9C79-950638E18288}"/>
            </a:ext>
          </a:extLst>
        </xdr:cNvPr>
        <xdr:cNvSpPr txBox="1">
          <a:spLocks noChangeArrowheads="1"/>
        </xdr:cNvSpPr>
      </xdr:nvSpPr>
      <xdr:spPr bwMode="auto">
        <a:xfrm>
          <a:off x="5151120" y="6910578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2390" cy="252200"/>
    <xdr:sp macro="" textlink="">
      <xdr:nvSpPr>
        <xdr:cNvPr id="9" name="Text Box 2">
          <a:extLst>
            <a:ext uri="{FF2B5EF4-FFF2-40B4-BE49-F238E27FC236}">
              <a16:creationId xmlns:a16="http://schemas.microsoft.com/office/drawing/2014/main" id="{01F867C4-9AF5-49A9-B841-2880FAE5ADAA}"/>
            </a:ext>
          </a:extLst>
        </xdr:cNvPr>
        <xdr:cNvSpPr txBox="1">
          <a:spLocks noChangeArrowheads="1"/>
        </xdr:cNvSpPr>
      </xdr:nvSpPr>
      <xdr:spPr bwMode="auto">
        <a:xfrm>
          <a:off x="5151120" y="6910578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2390" cy="252200"/>
    <xdr:sp macro="" textlink="">
      <xdr:nvSpPr>
        <xdr:cNvPr id="10" name="Text Box 3">
          <a:extLst>
            <a:ext uri="{FF2B5EF4-FFF2-40B4-BE49-F238E27FC236}">
              <a16:creationId xmlns:a16="http://schemas.microsoft.com/office/drawing/2014/main" id="{8C2B18FC-493F-474C-B5AD-9926FD9882F6}"/>
            </a:ext>
          </a:extLst>
        </xdr:cNvPr>
        <xdr:cNvSpPr txBox="1">
          <a:spLocks noChangeArrowheads="1"/>
        </xdr:cNvSpPr>
      </xdr:nvSpPr>
      <xdr:spPr bwMode="auto">
        <a:xfrm>
          <a:off x="5151120" y="6910578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2390" cy="252200"/>
    <xdr:sp macro="" textlink="">
      <xdr:nvSpPr>
        <xdr:cNvPr id="11" name="Text Box 1">
          <a:extLst>
            <a:ext uri="{FF2B5EF4-FFF2-40B4-BE49-F238E27FC236}">
              <a16:creationId xmlns:a16="http://schemas.microsoft.com/office/drawing/2014/main" id="{B3631F79-A995-495A-B943-4A6D8B7B6E6F}"/>
            </a:ext>
          </a:extLst>
        </xdr:cNvPr>
        <xdr:cNvSpPr txBox="1">
          <a:spLocks noChangeArrowheads="1"/>
        </xdr:cNvSpPr>
      </xdr:nvSpPr>
      <xdr:spPr bwMode="auto">
        <a:xfrm>
          <a:off x="5151120" y="6910578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2390" cy="252200"/>
    <xdr:sp macro="" textlink="">
      <xdr:nvSpPr>
        <xdr:cNvPr id="12" name="Text Box 2">
          <a:extLst>
            <a:ext uri="{FF2B5EF4-FFF2-40B4-BE49-F238E27FC236}">
              <a16:creationId xmlns:a16="http://schemas.microsoft.com/office/drawing/2014/main" id="{DB4CE571-6ECB-48A8-A508-14837D2B695E}"/>
            </a:ext>
          </a:extLst>
        </xdr:cNvPr>
        <xdr:cNvSpPr txBox="1">
          <a:spLocks noChangeArrowheads="1"/>
        </xdr:cNvSpPr>
      </xdr:nvSpPr>
      <xdr:spPr bwMode="auto">
        <a:xfrm>
          <a:off x="5151120" y="6910578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2390" cy="252200"/>
    <xdr:sp macro="" textlink="">
      <xdr:nvSpPr>
        <xdr:cNvPr id="13" name="Text Box 3">
          <a:extLst>
            <a:ext uri="{FF2B5EF4-FFF2-40B4-BE49-F238E27FC236}">
              <a16:creationId xmlns:a16="http://schemas.microsoft.com/office/drawing/2014/main" id="{186C518E-3473-4FC0-8DCB-C141C054D37A}"/>
            </a:ext>
          </a:extLst>
        </xdr:cNvPr>
        <xdr:cNvSpPr txBox="1">
          <a:spLocks noChangeArrowheads="1"/>
        </xdr:cNvSpPr>
      </xdr:nvSpPr>
      <xdr:spPr bwMode="auto">
        <a:xfrm>
          <a:off x="5151120" y="6910578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2390" cy="252200"/>
    <xdr:sp macro="" textlink="">
      <xdr:nvSpPr>
        <xdr:cNvPr id="14" name="Text Box 1">
          <a:extLst>
            <a:ext uri="{FF2B5EF4-FFF2-40B4-BE49-F238E27FC236}">
              <a16:creationId xmlns:a16="http://schemas.microsoft.com/office/drawing/2014/main" id="{391C90D2-80F5-427D-8D14-06AA88A6A5DC}"/>
            </a:ext>
          </a:extLst>
        </xdr:cNvPr>
        <xdr:cNvSpPr txBox="1">
          <a:spLocks noChangeArrowheads="1"/>
        </xdr:cNvSpPr>
      </xdr:nvSpPr>
      <xdr:spPr bwMode="auto">
        <a:xfrm>
          <a:off x="5151120" y="6910578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2390" cy="252200"/>
    <xdr:sp macro="" textlink="">
      <xdr:nvSpPr>
        <xdr:cNvPr id="15" name="Text Box 2">
          <a:extLst>
            <a:ext uri="{FF2B5EF4-FFF2-40B4-BE49-F238E27FC236}">
              <a16:creationId xmlns:a16="http://schemas.microsoft.com/office/drawing/2014/main" id="{D946D4CB-814E-4550-A745-ABA0B8AB0F86}"/>
            </a:ext>
          </a:extLst>
        </xdr:cNvPr>
        <xdr:cNvSpPr txBox="1">
          <a:spLocks noChangeArrowheads="1"/>
        </xdr:cNvSpPr>
      </xdr:nvSpPr>
      <xdr:spPr bwMode="auto">
        <a:xfrm>
          <a:off x="5151120" y="6910578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2390" cy="252200"/>
    <xdr:sp macro="" textlink="">
      <xdr:nvSpPr>
        <xdr:cNvPr id="16" name="Text Box 3">
          <a:extLst>
            <a:ext uri="{FF2B5EF4-FFF2-40B4-BE49-F238E27FC236}">
              <a16:creationId xmlns:a16="http://schemas.microsoft.com/office/drawing/2014/main" id="{96DCA2B6-2078-48BB-B151-A8E2CAF44EAE}"/>
            </a:ext>
          </a:extLst>
        </xdr:cNvPr>
        <xdr:cNvSpPr txBox="1">
          <a:spLocks noChangeArrowheads="1"/>
        </xdr:cNvSpPr>
      </xdr:nvSpPr>
      <xdr:spPr bwMode="auto">
        <a:xfrm>
          <a:off x="5151120" y="6910578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2390" cy="252200"/>
    <xdr:sp macro="" textlink="">
      <xdr:nvSpPr>
        <xdr:cNvPr id="17" name="Text Box 1">
          <a:extLst>
            <a:ext uri="{FF2B5EF4-FFF2-40B4-BE49-F238E27FC236}">
              <a16:creationId xmlns:a16="http://schemas.microsoft.com/office/drawing/2014/main" id="{A9BCB465-1C63-4862-9AF9-50E5C6EF13A3}"/>
            </a:ext>
          </a:extLst>
        </xdr:cNvPr>
        <xdr:cNvSpPr txBox="1">
          <a:spLocks noChangeArrowheads="1"/>
        </xdr:cNvSpPr>
      </xdr:nvSpPr>
      <xdr:spPr bwMode="auto">
        <a:xfrm>
          <a:off x="5151120" y="6910578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2390" cy="252200"/>
    <xdr:sp macro="" textlink="">
      <xdr:nvSpPr>
        <xdr:cNvPr id="18" name="Text Box 2">
          <a:extLst>
            <a:ext uri="{FF2B5EF4-FFF2-40B4-BE49-F238E27FC236}">
              <a16:creationId xmlns:a16="http://schemas.microsoft.com/office/drawing/2014/main" id="{7F2BC0AD-483D-406E-9A87-51CAF6678737}"/>
            </a:ext>
          </a:extLst>
        </xdr:cNvPr>
        <xdr:cNvSpPr txBox="1">
          <a:spLocks noChangeArrowheads="1"/>
        </xdr:cNvSpPr>
      </xdr:nvSpPr>
      <xdr:spPr bwMode="auto">
        <a:xfrm>
          <a:off x="5151120" y="6910578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2390" cy="252200"/>
    <xdr:sp macro="" textlink="">
      <xdr:nvSpPr>
        <xdr:cNvPr id="19" name="Text Box 3">
          <a:extLst>
            <a:ext uri="{FF2B5EF4-FFF2-40B4-BE49-F238E27FC236}">
              <a16:creationId xmlns:a16="http://schemas.microsoft.com/office/drawing/2014/main" id="{6BF744D4-E121-4199-B21A-DBEC8B0A9FE7}"/>
            </a:ext>
          </a:extLst>
        </xdr:cNvPr>
        <xdr:cNvSpPr txBox="1">
          <a:spLocks noChangeArrowheads="1"/>
        </xdr:cNvSpPr>
      </xdr:nvSpPr>
      <xdr:spPr bwMode="auto">
        <a:xfrm>
          <a:off x="5151120" y="6910578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2390" cy="252200"/>
    <xdr:sp macro="" textlink="">
      <xdr:nvSpPr>
        <xdr:cNvPr id="20" name="Text Box 1">
          <a:extLst>
            <a:ext uri="{FF2B5EF4-FFF2-40B4-BE49-F238E27FC236}">
              <a16:creationId xmlns:a16="http://schemas.microsoft.com/office/drawing/2014/main" id="{3156B87C-8156-4B97-BA91-BE6A1BFB9942}"/>
            </a:ext>
          </a:extLst>
        </xdr:cNvPr>
        <xdr:cNvSpPr txBox="1">
          <a:spLocks noChangeArrowheads="1"/>
        </xdr:cNvSpPr>
      </xdr:nvSpPr>
      <xdr:spPr bwMode="auto">
        <a:xfrm>
          <a:off x="5151120" y="6910578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2390" cy="252200"/>
    <xdr:sp macro="" textlink="">
      <xdr:nvSpPr>
        <xdr:cNvPr id="21" name="Text Box 2">
          <a:extLst>
            <a:ext uri="{FF2B5EF4-FFF2-40B4-BE49-F238E27FC236}">
              <a16:creationId xmlns:a16="http://schemas.microsoft.com/office/drawing/2014/main" id="{97D1BC5A-B476-4C8E-BEEF-C3ED01839E28}"/>
            </a:ext>
          </a:extLst>
        </xdr:cNvPr>
        <xdr:cNvSpPr txBox="1">
          <a:spLocks noChangeArrowheads="1"/>
        </xdr:cNvSpPr>
      </xdr:nvSpPr>
      <xdr:spPr bwMode="auto">
        <a:xfrm>
          <a:off x="5151120" y="6910578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2390" cy="252200"/>
    <xdr:sp macro="" textlink="">
      <xdr:nvSpPr>
        <xdr:cNvPr id="22" name="Text Box 3">
          <a:extLst>
            <a:ext uri="{FF2B5EF4-FFF2-40B4-BE49-F238E27FC236}">
              <a16:creationId xmlns:a16="http://schemas.microsoft.com/office/drawing/2014/main" id="{4FE156AD-7EB1-4942-ADC1-EC5746F40348}"/>
            </a:ext>
          </a:extLst>
        </xdr:cNvPr>
        <xdr:cNvSpPr txBox="1">
          <a:spLocks noChangeArrowheads="1"/>
        </xdr:cNvSpPr>
      </xdr:nvSpPr>
      <xdr:spPr bwMode="auto">
        <a:xfrm>
          <a:off x="5151120" y="6910578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2390" cy="252200"/>
    <xdr:sp macro="" textlink="">
      <xdr:nvSpPr>
        <xdr:cNvPr id="23" name="Text Box 1">
          <a:extLst>
            <a:ext uri="{FF2B5EF4-FFF2-40B4-BE49-F238E27FC236}">
              <a16:creationId xmlns:a16="http://schemas.microsoft.com/office/drawing/2014/main" id="{72DCE596-17F7-432E-B1D5-DF7B0D0CF50F}"/>
            </a:ext>
          </a:extLst>
        </xdr:cNvPr>
        <xdr:cNvSpPr txBox="1">
          <a:spLocks noChangeArrowheads="1"/>
        </xdr:cNvSpPr>
      </xdr:nvSpPr>
      <xdr:spPr bwMode="auto">
        <a:xfrm>
          <a:off x="5151120" y="6910578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2390" cy="252200"/>
    <xdr:sp macro="" textlink="">
      <xdr:nvSpPr>
        <xdr:cNvPr id="24" name="Text Box 2">
          <a:extLst>
            <a:ext uri="{FF2B5EF4-FFF2-40B4-BE49-F238E27FC236}">
              <a16:creationId xmlns:a16="http://schemas.microsoft.com/office/drawing/2014/main" id="{39C1FE57-201F-47AB-B60D-F995BAFB8BF3}"/>
            </a:ext>
          </a:extLst>
        </xdr:cNvPr>
        <xdr:cNvSpPr txBox="1">
          <a:spLocks noChangeArrowheads="1"/>
        </xdr:cNvSpPr>
      </xdr:nvSpPr>
      <xdr:spPr bwMode="auto">
        <a:xfrm>
          <a:off x="5151120" y="6910578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2390" cy="252200"/>
    <xdr:sp macro="" textlink="">
      <xdr:nvSpPr>
        <xdr:cNvPr id="25" name="Text Box 3">
          <a:extLst>
            <a:ext uri="{FF2B5EF4-FFF2-40B4-BE49-F238E27FC236}">
              <a16:creationId xmlns:a16="http://schemas.microsoft.com/office/drawing/2014/main" id="{EB83A9B6-710E-4B96-8A86-165A14F2D6B7}"/>
            </a:ext>
          </a:extLst>
        </xdr:cNvPr>
        <xdr:cNvSpPr txBox="1">
          <a:spLocks noChangeArrowheads="1"/>
        </xdr:cNvSpPr>
      </xdr:nvSpPr>
      <xdr:spPr bwMode="auto">
        <a:xfrm>
          <a:off x="5151120" y="6910578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2390" cy="228600"/>
    <xdr:sp macro="" textlink="">
      <xdr:nvSpPr>
        <xdr:cNvPr id="26" name="Text Box 1">
          <a:extLst>
            <a:ext uri="{FF2B5EF4-FFF2-40B4-BE49-F238E27FC236}">
              <a16:creationId xmlns:a16="http://schemas.microsoft.com/office/drawing/2014/main" id="{C6D15302-37F8-4639-A939-052DB1D34853}"/>
            </a:ext>
          </a:extLst>
        </xdr:cNvPr>
        <xdr:cNvSpPr txBox="1">
          <a:spLocks noChangeArrowheads="1"/>
        </xdr:cNvSpPr>
      </xdr:nvSpPr>
      <xdr:spPr bwMode="auto">
        <a:xfrm>
          <a:off x="5151120" y="6893052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2390" cy="228600"/>
    <xdr:sp macro="" textlink="">
      <xdr:nvSpPr>
        <xdr:cNvPr id="27" name="Text Box 2">
          <a:extLst>
            <a:ext uri="{FF2B5EF4-FFF2-40B4-BE49-F238E27FC236}">
              <a16:creationId xmlns:a16="http://schemas.microsoft.com/office/drawing/2014/main" id="{33249ABF-7239-4331-82BA-43793793934F}"/>
            </a:ext>
          </a:extLst>
        </xdr:cNvPr>
        <xdr:cNvSpPr txBox="1">
          <a:spLocks noChangeArrowheads="1"/>
        </xdr:cNvSpPr>
      </xdr:nvSpPr>
      <xdr:spPr bwMode="auto">
        <a:xfrm>
          <a:off x="5151120" y="6893052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2390" cy="228600"/>
    <xdr:sp macro="" textlink="">
      <xdr:nvSpPr>
        <xdr:cNvPr id="28" name="Text Box 3">
          <a:extLst>
            <a:ext uri="{FF2B5EF4-FFF2-40B4-BE49-F238E27FC236}">
              <a16:creationId xmlns:a16="http://schemas.microsoft.com/office/drawing/2014/main" id="{ADFDC371-1D1F-4C6A-AAEC-B5B32758D8BA}"/>
            </a:ext>
          </a:extLst>
        </xdr:cNvPr>
        <xdr:cNvSpPr txBox="1">
          <a:spLocks noChangeArrowheads="1"/>
        </xdr:cNvSpPr>
      </xdr:nvSpPr>
      <xdr:spPr bwMode="auto">
        <a:xfrm>
          <a:off x="5151120" y="6893052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2390" cy="228600"/>
    <xdr:sp macro="" textlink="">
      <xdr:nvSpPr>
        <xdr:cNvPr id="29" name="Text Box 1">
          <a:extLst>
            <a:ext uri="{FF2B5EF4-FFF2-40B4-BE49-F238E27FC236}">
              <a16:creationId xmlns:a16="http://schemas.microsoft.com/office/drawing/2014/main" id="{5F762291-9B4E-428C-B42E-04711C776B49}"/>
            </a:ext>
          </a:extLst>
        </xdr:cNvPr>
        <xdr:cNvSpPr txBox="1">
          <a:spLocks noChangeArrowheads="1"/>
        </xdr:cNvSpPr>
      </xdr:nvSpPr>
      <xdr:spPr bwMode="auto">
        <a:xfrm>
          <a:off x="5151120" y="6893052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2390" cy="228600"/>
    <xdr:sp macro="" textlink="">
      <xdr:nvSpPr>
        <xdr:cNvPr id="30" name="Text Box 2">
          <a:extLst>
            <a:ext uri="{FF2B5EF4-FFF2-40B4-BE49-F238E27FC236}">
              <a16:creationId xmlns:a16="http://schemas.microsoft.com/office/drawing/2014/main" id="{772640D5-5ECD-4E4F-B7A2-33B48718E9DD}"/>
            </a:ext>
          </a:extLst>
        </xdr:cNvPr>
        <xdr:cNvSpPr txBox="1">
          <a:spLocks noChangeArrowheads="1"/>
        </xdr:cNvSpPr>
      </xdr:nvSpPr>
      <xdr:spPr bwMode="auto">
        <a:xfrm>
          <a:off x="5151120" y="6893052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2390" cy="228600"/>
    <xdr:sp macro="" textlink="">
      <xdr:nvSpPr>
        <xdr:cNvPr id="31" name="Text Box 3">
          <a:extLst>
            <a:ext uri="{FF2B5EF4-FFF2-40B4-BE49-F238E27FC236}">
              <a16:creationId xmlns:a16="http://schemas.microsoft.com/office/drawing/2014/main" id="{082A28E7-7174-4777-AE95-80DE08C80551}"/>
            </a:ext>
          </a:extLst>
        </xdr:cNvPr>
        <xdr:cNvSpPr txBox="1">
          <a:spLocks noChangeArrowheads="1"/>
        </xdr:cNvSpPr>
      </xdr:nvSpPr>
      <xdr:spPr bwMode="auto">
        <a:xfrm>
          <a:off x="5151120" y="6893052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2390" cy="228600"/>
    <xdr:sp macro="" textlink="">
      <xdr:nvSpPr>
        <xdr:cNvPr id="32" name="Text Box 1">
          <a:extLst>
            <a:ext uri="{FF2B5EF4-FFF2-40B4-BE49-F238E27FC236}">
              <a16:creationId xmlns:a16="http://schemas.microsoft.com/office/drawing/2014/main" id="{2C5C3EBD-3D29-4F63-B2AB-0AC9B4A69DD4}"/>
            </a:ext>
          </a:extLst>
        </xdr:cNvPr>
        <xdr:cNvSpPr txBox="1">
          <a:spLocks noChangeArrowheads="1"/>
        </xdr:cNvSpPr>
      </xdr:nvSpPr>
      <xdr:spPr bwMode="auto">
        <a:xfrm>
          <a:off x="5151120" y="6893052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2390" cy="228600"/>
    <xdr:sp macro="" textlink="">
      <xdr:nvSpPr>
        <xdr:cNvPr id="33" name="Text Box 2">
          <a:extLst>
            <a:ext uri="{FF2B5EF4-FFF2-40B4-BE49-F238E27FC236}">
              <a16:creationId xmlns:a16="http://schemas.microsoft.com/office/drawing/2014/main" id="{B967067D-4565-485D-969C-BFDE626685B7}"/>
            </a:ext>
          </a:extLst>
        </xdr:cNvPr>
        <xdr:cNvSpPr txBox="1">
          <a:spLocks noChangeArrowheads="1"/>
        </xdr:cNvSpPr>
      </xdr:nvSpPr>
      <xdr:spPr bwMode="auto">
        <a:xfrm>
          <a:off x="5151120" y="6893052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2390" cy="228600"/>
    <xdr:sp macro="" textlink="">
      <xdr:nvSpPr>
        <xdr:cNvPr id="34" name="Text Box 3">
          <a:extLst>
            <a:ext uri="{FF2B5EF4-FFF2-40B4-BE49-F238E27FC236}">
              <a16:creationId xmlns:a16="http://schemas.microsoft.com/office/drawing/2014/main" id="{4E660CEB-697E-4B75-8D2B-0EBB1662717F}"/>
            </a:ext>
          </a:extLst>
        </xdr:cNvPr>
        <xdr:cNvSpPr txBox="1">
          <a:spLocks noChangeArrowheads="1"/>
        </xdr:cNvSpPr>
      </xdr:nvSpPr>
      <xdr:spPr bwMode="auto">
        <a:xfrm>
          <a:off x="5151120" y="6893052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2390" cy="228600"/>
    <xdr:sp macro="" textlink="">
      <xdr:nvSpPr>
        <xdr:cNvPr id="35" name="Text Box 1">
          <a:extLst>
            <a:ext uri="{FF2B5EF4-FFF2-40B4-BE49-F238E27FC236}">
              <a16:creationId xmlns:a16="http://schemas.microsoft.com/office/drawing/2014/main" id="{01EB933E-22B6-40AF-B911-C715EF50FC98}"/>
            </a:ext>
          </a:extLst>
        </xdr:cNvPr>
        <xdr:cNvSpPr txBox="1">
          <a:spLocks noChangeArrowheads="1"/>
        </xdr:cNvSpPr>
      </xdr:nvSpPr>
      <xdr:spPr bwMode="auto">
        <a:xfrm>
          <a:off x="5151120" y="6893052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2390" cy="228600"/>
    <xdr:sp macro="" textlink="">
      <xdr:nvSpPr>
        <xdr:cNvPr id="36" name="Text Box 2">
          <a:extLst>
            <a:ext uri="{FF2B5EF4-FFF2-40B4-BE49-F238E27FC236}">
              <a16:creationId xmlns:a16="http://schemas.microsoft.com/office/drawing/2014/main" id="{3465694C-0F39-4878-9D93-62F9BAFAB0BF}"/>
            </a:ext>
          </a:extLst>
        </xdr:cNvPr>
        <xdr:cNvSpPr txBox="1">
          <a:spLocks noChangeArrowheads="1"/>
        </xdr:cNvSpPr>
      </xdr:nvSpPr>
      <xdr:spPr bwMode="auto">
        <a:xfrm>
          <a:off x="5151120" y="6893052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2390" cy="228600"/>
    <xdr:sp macro="" textlink="">
      <xdr:nvSpPr>
        <xdr:cNvPr id="37" name="Text Box 3">
          <a:extLst>
            <a:ext uri="{FF2B5EF4-FFF2-40B4-BE49-F238E27FC236}">
              <a16:creationId xmlns:a16="http://schemas.microsoft.com/office/drawing/2014/main" id="{8CD21941-DB22-4467-893B-98BCBAA74B88}"/>
            </a:ext>
          </a:extLst>
        </xdr:cNvPr>
        <xdr:cNvSpPr txBox="1">
          <a:spLocks noChangeArrowheads="1"/>
        </xdr:cNvSpPr>
      </xdr:nvSpPr>
      <xdr:spPr bwMode="auto">
        <a:xfrm>
          <a:off x="5151120" y="6893052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2390" cy="228600"/>
    <xdr:sp macro="" textlink="">
      <xdr:nvSpPr>
        <xdr:cNvPr id="38" name="Text Box 1">
          <a:extLst>
            <a:ext uri="{FF2B5EF4-FFF2-40B4-BE49-F238E27FC236}">
              <a16:creationId xmlns:a16="http://schemas.microsoft.com/office/drawing/2014/main" id="{10524297-BE90-4959-A749-1883897FED76}"/>
            </a:ext>
          </a:extLst>
        </xdr:cNvPr>
        <xdr:cNvSpPr txBox="1">
          <a:spLocks noChangeArrowheads="1"/>
        </xdr:cNvSpPr>
      </xdr:nvSpPr>
      <xdr:spPr bwMode="auto">
        <a:xfrm>
          <a:off x="5151120" y="6893052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2390" cy="228600"/>
    <xdr:sp macro="" textlink="">
      <xdr:nvSpPr>
        <xdr:cNvPr id="39" name="Text Box 2">
          <a:extLst>
            <a:ext uri="{FF2B5EF4-FFF2-40B4-BE49-F238E27FC236}">
              <a16:creationId xmlns:a16="http://schemas.microsoft.com/office/drawing/2014/main" id="{8BC3F2AD-1679-4218-ABB2-8FDEF938D339}"/>
            </a:ext>
          </a:extLst>
        </xdr:cNvPr>
        <xdr:cNvSpPr txBox="1">
          <a:spLocks noChangeArrowheads="1"/>
        </xdr:cNvSpPr>
      </xdr:nvSpPr>
      <xdr:spPr bwMode="auto">
        <a:xfrm>
          <a:off x="5151120" y="6893052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2390" cy="228600"/>
    <xdr:sp macro="" textlink="">
      <xdr:nvSpPr>
        <xdr:cNvPr id="40" name="Text Box 3">
          <a:extLst>
            <a:ext uri="{FF2B5EF4-FFF2-40B4-BE49-F238E27FC236}">
              <a16:creationId xmlns:a16="http://schemas.microsoft.com/office/drawing/2014/main" id="{1E168B41-E9C1-4AD7-9EA5-8F0F6DA3D66A}"/>
            </a:ext>
          </a:extLst>
        </xdr:cNvPr>
        <xdr:cNvSpPr txBox="1">
          <a:spLocks noChangeArrowheads="1"/>
        </xdr:cNvSpPr>
      </xdr:nvSpPr>
      <xdr:spPr bwMode="auto">
        <a:xfrm>
          <a:off x="5151120" y="6893052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2390" cy="228600"/>
    <xdr:sp macro="" textlink="">
      <xdr:nvSpPr>
        <xdr:cNvPr id="41" name="Text Box 1">
          <a:extLst>
            <a:ext uri="{FF2B5EF4-FFF2-40B4-BE49-F238E27FC236}">
              <a16:creationId xmlns:a16="http://schemas.microsoft.com/office/drawing/2014/main" id="{FF44C2FA-464C-4D36-96AD-4303239CAC48}"/>
            </a:ext>
          </a:extLst>
        </xdr:cNvPr>
        <xdr:cNvSpPr txBox="1">
          <a:spLocks noChangeArrowheads="1"/>
        </xdr:cNvSpPr>
      </xdr:nvSpPr>
      <xdr:spPr bwMode="auto">
        <a:xfrm>
          <a:off x="5151120" y="6893052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2390" cy="228600"/>
    <xdr:sp macro="" textlink="">
      <xdr:nvSpPr>
        <xdr:cNvPr id="42" name="Text Box 2">
          <a:extLst>
            <a:ext uri="{FF2B5EF4-FFF2-40B4-BE49-F238E27FC236}">
              <a16:creationId xmlns:a16="http://schemas.microsoft.com/office/drawing/2014/main" id="{024AB791-0E7C-4647-8C09-A3F4373F2219}"/>
            </a:ext>
          </a:extLst>
        </xdr:cNvPr>
        <xdr:cNvSpPr txBox="1">
          <a:spLocks noChangeArrowheads="1"/>
        </xdr:cNvSpPr>
      </xdr:nvSpPr>
      <xdr:spPr bwMode="auto">
        <a:xfrm>
          <a:off x="5151120" y="6893052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2390" cy="228600"/>
    <xdr:sp macro="" textlink="">
      <xdr:nvSpPr>
        <xdr:cNvPr id="43" name="Text Box 3">
          <a:extLst>
            <a:ext uri="{FF2B5EF4-FFF2-40B4-BE49-F238E27FC236}">
              <a16:creationId xmlns:a16="http://schemas.microsoft.com/office/drawing/2014/main" id="{D347B065-8465-46B3-91B1-57BC41A38C34}"/>
            </a:ext>
          </a:extLst>
        </xdr:cNvPr>
        <xdr:cNvSpPr txBox="1">
          <a:spLocks noChangeArrowheads="1"/>
        </xdr:cNvSpPr>
      </xdr:nvSpPr>
      <xdr:spPr bwMode="auto">
        <a:xfrm>
          <a:off x="5151120" y="6893052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2390" cy="228600"/>
    <xdr:sp macro="" textlink="">
      <xdr:nvSpPr>
        <xdr:cNvPr id="44" name="Text Box 1">
          <a:extLst>
            <a:ext uri="{FF2B5EF4-FFF2-40B4-BE49-F238E27FC236}">
              <a16:creationId xmlns:a16="http://schemas.microsoft.com/office/drawing/2014/main" id="{8D339F58-882D-490E-86A3-99642B7FA232}"/>
            </a:ext>
          </a:extLst>
        </xdr:cNvPr>
        <xdr:cNvSpPr txBox="1">
          <a:spLocks noChangeArrowheads="1"/>
        </xdr:cNvSpPr>
      </xdr:nvSpPr>
      <xdr:spPr bwMode="auto">
        <a:xfrm>
          <a:off x="5151120" y="6893052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2390" cy="228600"/>
    <xdr:sp macro="" textlink="">
      <xdr:nvSpPr>
        <xdr:cNvPr id="45" name="Text Box 2">
          <a:extLst>
            <a:ext uri="{FF2B5EF4-FFF2-40B4-BE49-F238E27FC236}">
              <a16:creationId xmlns:a16="http://schemas.microsoft.com/office/drawing/2014/main" id="{5986C514-FA92-4A52-AF90-E5CC4E5E0DF6}"/>
            </a:ext>
          </a:extLst>
        </xdr:cNvPr>
        <xdr:cNvSpPr txBox="1">
          <a:spLocks noChangeArrowheads="1"/>
        </xdr:cNvSpPr>
      </xdr:nvSpPr>
      <xdr:spPr bwMode="auto">
        <a:xfrm>
          <a:off x="5151120" y="6893052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2390" cy="228600"/>
    <xdr:sp macro="" textlink="">
      <xdr:nvSpPr>
        <xdr:cNvPr id="46" name="Text Box 3">
          <a:extLst>
            <a:ext uri="{FF2B5EF4-FFF2-40B4-BE49-F238E27FC236}">
              <a16:creationId xmlns:a16="http://schemas.microsoft.com/office/drawing/2014/main" id="{D28AD918-A9FC-48CB-8D28-4D4EDC2535B4}"/>
            </a:ext>
          </a:extLst>
        </xdr:cNvPr>
        <xdr:cNvSpPr txBox="1">
          <a:spLocks noChangeArrowheads="1"/>
        </xdr:cNvSpPr>
      </xdr:nvSpPr>
      <xdr:spPr bwMode="auto">
        <a:xfrm>
          <a:off x="5151120" y="6893052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2390" cy="228600"/>
    <xdr:sp macro="" textlink="">
      <xdr:nvSpPr>
        <xdr:cNvPr id="47" name="Text Box 1">
          <a:extLst>
            <a:ext uri="{FF2B5EF4-FFF2-40B4-BE49-F238E27FC236}">
              <a16:creationId xmlns:a16="http://schemas.microsoft.com/office/drawing/2014/main" id="{8279816C-CEB2-4BA3-B980-04591DCA33B6}"/>
            </a:ext>
          </a:extLst>
        </xdr:cNvPr>
        <xdr:cNvSpPr txBox="1">
          <a:spLocks noChangeArrowheads="1"/>
        </xdr:cNvSpPr>
      </xdr:nvSpPr>
      <xdr:spPr bwMode="auto">
        <a:xfrm>
          <a:off x="5151120" y="6893052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2390" cy="228600"/>
    <xdr:sp macro="" textlink="">
      <xdr:nvSpPr>
        <xdr:cNvPr id="48" name="Text Box 2">
          <a:extLst>
            <a:ext uri="{FF2B5EF4-FFF2-40B4-BE49-F238E27FC236}">
              <a16:creationId xmlns:a16="http://schemas.microsoft.com/office/drawing/2014/main" id="{4DE0D1AB-7FC3-41F5-A5DD-94E68C403227}"/>
            </a:ext>
          </a:extLst>
        </xdr:cNvPr>
        <xdr:cNvSpPr txBox="1">
          <a:spLocks noChangeArrowheads="1"/>
        </xdr:cNvSpPr>
      </xdr:nvSpPr>
      <xdr:spPr bwMode="auto">
        <a:xfrm>
          <a:off x="5151120" y="6893052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2390" cy="228600"/>
    <xdr:sp macro="" textlink="">
      <xdr:nvSpPr>
        <xdr:cNvPr id="49" name="Text Box 3">
          <a:extLst>
            <a:ext uri="{FF2B5EF4-FFF2-40B4-BE49-F238E27FC236}">
              <a16:creationId xmlns:a16="http://schemas.microsoft.com/office/drawing/2014/main" id="{05DFA5F8-4757-466E-A2B3-5DF7D861F0A6}"/>
            </a:ext>
          </a:extLst>
        </xdr:cNvPr>
        <xdr:cNvSpPr txBox="1">
          <a:spLocks noChangeArrowheads="1"/>
        </xdr:cNvSpPr>
      </xdr:nvSpPr>
      <xdr:spPr bwMode="auto">
        <a:xfrm>
          <a:off x="5151120" y="6893052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2390" cy="228605"/>
    <xdr:sp macro="" textlink="">
      <xdr:nvSpPr>
        <xdr:cNvPr id="50" name="Text Box 1">
          <a:extLst>
            <a:ext uri="{FF2B5EF4-FFF2-40B4-BE49-F238E27FC236}">
              <a16:creationId xmlns:a16="http://schemas.microsoft.com/office/drawing/2014/main" id="{CA1A0B91-FC8C-40E0-B07C-6B7B992DD50D}"/>
            </a:ext>
          </a:extLst>
        </xdr:cNvPr>
        <xdr:cNvSpPr txBox="1">
          <a:spLocks noChangeArrowheads="1"/>
        </xdr:cNvSpPr>
      </xdr:nvSpPr>
      <xdr:spPr bwMode="auto">
        <a:xfrm>
          <a:off x="5151120" y="6206490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2390" cy="228605"/>
    <xdr:sp macro="" textlink="">
      <xdr:nvSpPr>
        <xdr:cNvPr id="51" name="Text Box 2">
          <a:extLst>
            <a:ext uri="{FF2B5EF4-FFF2-40B4-BE49-F238E27FC236}">
              <a16:creationId xmlns:a16="http://schemas.microsoft.com/office/drawing/2014/main" id="{53CBB1C9-A052-41B2-BD7B-74174398F287}"/>
            </a:ext>
          </a:extLst>
        </xdr:cNvPr>
        <xdr:cNvSpPr txBox="1">
          <a:spLocks noChangeArrowheads="1"/>
        </xdr:cNvSpPr>
      </xdr:nvSpPr>
      <xdr:spPr bwMode="auto">
        <a:xfrm>
          <a:off x="5151120" y="6206490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2390" cy="228605"/>
    <xdr:sp macro="" textlink="">
      <xdr:nvSpPr>
        <xdr:cNvPr id="52" name="Text Box 3">
          <a:extLst>
            <a:ext uri="{FF2B5EF4-FFF2-40B4-BE49-F238E27FC236}">
              <a16:creationId xmlns:a16="http://schemas.microsoft.com/office/drawing/2014/main" id="{94B693F7-FAA5-46CB-90DD-A6583EF027E5}"/>
            </a:ext>
          </a:extLst>
        </xdr:cNvPr>
        <xdr:cNvSpPr txBox="1">
          <a:spLocks noChangeArrowheads="1"/>
        </xdr:cNvSpPr>
      </xdr:nvSpPr>
      <xdr:spPr bwMode="auto">
        <a:xfrm>
          <a:off x="5151120" y="6206490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2390" cy="228605"/>
    <xdr:sp macro="" textlink="">
      <xdr:nvSpPr>
        <xdr:cNvPr id="53" name="Text Box 1">
          <a:extLst>
            <a:ext uri="{FF2B5EF4-FFF2-40B4-BE49-F238E27FC236}">
              <a16:creationId xmlns:a16="http://schemas.microsoft.com/office/drawing/2014/main" id="{CB3FD060-3162-4282-92E5-54E2ECD24BFC}"/>
            </a:ext>
          </a:extLst>
        </xdr:cNvPr>
        <xdr:cNvSpPr txBox="1">
          <a:spLocks noChangeArrowheads="1"/>
        </xdr:cNvSpPr>
      </xdr:nvSpPr>
      <xdr:spPr bwMode="auto">
        <a:xfrm>
          <a:off x="5151120" y="6206490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2390" cy="228605"/>
    <xdr:sp macro="" textlink="">
      <xdr:nvSpPr>
        <xdr:cNvPr id="54" name="Text Box 2">
          <a:extLst>
            <a:ext uri="{FF2B5EF4-FFF2-40B4-BE49-F238E27FC236}">
              <a16:creationId xmlns:a16="http://schemas.microsoft.com/office/drawing/2014/main" id="{A2E608A2-7304-45BC-B3DC-412263D3B453}"/>
            </a:ext>
          </a:extLst>
        </xdr:cNvPr>
        <xdr:cNvSpPr txBox="1">
          <a:spLocks noChangeArrowheads="1"/>
        </xdr:cNvSpPr>
      </xdr:nvSpPr>
      <xdr:spPr bwMode="auto">
        <a:xfrm>
          <a:off x="5151120" y="6206490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2390" cy="228605"/>
    <xdr:sp macro="" textlink="">
      <xdr:nvSpPr>
        <xdr:cNvPr id="55" name="Text Box 3">
          <a:extLst>
            <a:ext uri="{FF2B5EF4-FFF2-40B4-BE49-F238E27FC236}">
              <a16:creationId xmlns:a16="http://schemas.microsoft.com/office/drawing/2014/main" id="{55EC5F3D-0B58-43C2-838F-FA158F046040}"/>
            </a:ext>
          </a:extLst>
        </xdr:cNvPr>
        <xdr:cNvSpPr txBox="1">
          <a:spLocks noChangeArrowheads="1"/>
        </xdr:cNvSpPr>
      </xdr:nvSpPr>
      <xdr:spPr bwMode="auto">
        <a:xfrm>
          <a:off x="5151120" y="6206490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2390" cy="228605"/>
    <xdr:sp macro="" textlink="">
      <xdr:nvSpPr>
        <xdr:cNvPr id="56" name="Text Box 1">
          <a:extLst>
            <a:ext uri="{FF2B5EF4-FFF2-40B4-BE49-F238E27FC236}">
              <a16:creationId xmlns:a16="http://schemas.microsoft.com/office/drawing/2014/main" id="{14A571E9-4D9C-4853-BF5B-AD66DFD37EDC}"/>
            </a:ext>
          </a:extLst>
        </xdr:cNvPr>
        <xdr:cNvSpPr txBox="1">
          <a:spLocks noChangeArrowheads="1"/>
        </xdr:cNvSpPr>
      </xdr:nvSpPr>
      <xdr:spPr bwMode="auto">
        <a:xfrm>
          <a:off x="5151120" y="6206490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2390" cy="228605"/>
    <xdr:sp macro="" textlink="">
      <xdr:nvSpPr>
        <xdr:cNvPr id="57" name="Text Box 2">
          <a:extLst>
            <a:ext uri="{FF2B5EF4-FFF2-40B4-BE49-F238E27FC236}">
              <a16:creationId xmlns:a16="http://schemas.microsoft.com/office/drawing/2014/main" id="{C8D4F5B0-18C3-498B-A7A8-1F90182135B9}"/>
            </a:ext>
          </a:extLst>
        </xdr:cNvPr>
        <xdr:cNvSpPr txBox="1">
          <a:spLocks noChangeArrowheads="1"/>
        </xdr:cNvSpPr>
      </xdr:nvSpPr>
      <xdr:spPr bwMode="auto">
        <a:xfrm>
          <a:off x="5151120" y="6206490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2390" cy="228605"/>
    <xdr:sp macro="" textlink="">
      <xdr:nvSpPr>
        <xdr:cNvPr id="58" name="Text Box 3">
          <a:extLst>
            <a:ext uri="{FF2B5EF4-FFF2-40B4-BE49-F238E27FC236}">
              <a16:creationId xmlns:a16="http://schemas.microsoft.com/office/drawing/2014/main" id="{A6C959A0-556E-4774-BF9D-A95A14D8AFCB}"/>
            </a:ext>
          </a:extLst>
        </xdr:cNvPr>
        <xdr:cNvSpPr txBox="1">
          <a:spLocks noChangeArrowheads="1"/>
        </xdr:cNvSpPr>
      </xdr:nvSpPr>
      <xdr:spPr bwMode="auto">
        <a:xfrm>
          <a:off x="5151120" y="6206490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2390" cy="228605"/>
    <xdr:sp macro="" textlink="">
      <xdr:nvSpPr>
        <xdr:cNvPr id="59" name="Text Box 1">
          <a:extLst>
            <a:ext uri="{FF2B5EF4-FFF2-40B4-BE49-F238E27FC236}">
              <a16:creationId xmlns:a16="http://schemas.microsoft.com/office/drawing/2014/main" id="{1010A5B7-F964-4765-8CA6-FCA81369F546}"/>
            </a:ext>
          </a:extLst>
        </xdr:cNvPr>
        <xdr:cNvSpPr txBox="1">
          <a:spLocks noChangeArrowheads="1"/>
        </xdr:cNvSpPr>
      </xdr:nvSpPr>
      <xdr:spPr bwMode="auto">
        <a:xfrm>
          <a:off x="5151120" y="6206490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2390" cy="228605"/>
    <xdr:sp macro="" textlink="">
      <xdr:nvSpPr>
        <xdr:cNvPr id="60" name="Text Box 2">
          <a:extLst>
            <a:ext uri="{FF2B5EF4-FFF2-40B4-BE49-F238E27FC236}">
              <a16:creationId xmlns:a16="http://schemas.microsoft.com/office/drawing/2014/main" id="{9696D318-8221-4228-B9CC-7F78D8E57509}"/>
            </a:ext>
          </a:extLst>
        </xdr:cNvPr>
        <xdr:cNvSpPr txBox="1">
          <a:spLocks noChangeArrowheads="1"/>
        </xdr:cNvSpPr>
      </xdr:nvSpPr>
      <xdr:spPr bwMode="auto">
        <a:xfrm>
          <a:off x="5151120" y="6206490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2390" cy="228605"/>
    <xdr:sp macro="" textlink="">
      <xdr:nvSpPr>
        <xdr:cNvPr id="61" name="Text Box 3">
          <a:extLst>
            <a:ext uri="{FF2B5EF4-FFF2-40B4-BE49-F238E27FC236}">
              <a16:creationId xmlns:a16="http://schemas.microsoft.com/office/drawing/2014/main" id="{88BBD155-47E9-422A-BC30-62792593D1B1}"/>
            </a:ext>
          </a:extLst>
        </xdr:cNvPr>
        <xdr:cNvSpPr txBox="1">
          <a:spLocks noChangeArrowheads="1"/>
        </xdr:cNvSpPr>
      </xdr:nvSpPr>
      <xdr:spPr bwMode="auto">
        <a:xfrm>
          <a:off x="5151120" y="6206490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2390" cy="228605"/>
    <xdr:sp macro="" textlink="">
      <xdr:nvSpPr>
        <xdr:cNvPr id="62" name="Text Box 1">
          <a:extLst>
            <a:ext uri="{FF2B5EF4-FFF2-40B4-BE49-F238E27FC236}">
              <a16:creationId xmlns:a16="http://schemas.microsoft.com/office/drawing/2014/main" id="{DCC033DC-7E7D-4FF2-83D8-17A2B1FB070A}"/>
            </a:ext>
          </a:extLst>
        </xdr:cNvPr>
        <xdr:cNvSpPr txBox="1">
          <a:spLocks noChangeArrowheads="1"/>
        </xdr:cNvSpPr>
      </xdr:nvSpPr>
      <xdr:spPr bwMode="auto">
        <a:xfrm>
          <a:off x="5151120" y="6206490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2390" cy="228605"/>
    <xdr:sp macro="" textlink="">
      <xdr:nvSpPr>
        <xdr:cNvPr id="63" name="Text Box 2">
          <a:extLst>
            <a:ext uri="{FF2B5EF4-FFF2-40B4-BE49-F238E27FC236}">
              <a16:creationId xmlns:a16="http://schemas.microsoft.com/office/drawing/2014/main" id="{E3DCFDDC-5CA7-4A4F-95F5-3EEE4656FFA6}"/>
            </a:ext>
          </a:extLst>
        </xdr:cNvPr>
        <xdr:cNvSpPr txBox="1">
          <a:spLocks noChangeArrowheads="1"/>
        </xdr:cNvSpPr>
      </xdr:nvSpPr>
      <xdr:spPr bwMode="auto">
        <a:xfrm>
          <a:off x="5151120" y="6206490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2390" cy="228605"/>
    <xdr:sp macro="" textlink="">
      <xdr:nvSpPr>
        <xdr:cNvPr id="64" name="Text Box 3">
          <a:extLst>
            <a:ext uri="{FF2B5EF4-FFF2-40B4-BE49-F238E27FC236}">
              <a16:creationId xmlns:a16="http://schemas.microsoft.com/office/drawing/2014/main" id="{B98A6DEE-1B96-411C-8771-77D5B3F03B35}"/>
            </a:ext>
          </a:extLst>
        </xdr:cNvPr>
        <xdr:cNvSpPr txBox="1">
          <a:spLocks noChangeArrowheads="1"/>
        </xdr:cNvSpPr>
      </xdr:nvSpPr>
      <xdr:spPr bwMode="auto">
        <a:xfrm>
          <a:off x="5151120" y="6206490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2390" cy="228605"/>
    <xdr:sp macro="" textlink="">
      <xdr:nvSpPr>
        <xdr:cNvPr id="65" name="Text Box 1">
          <a:extLst>
            <a:ext uri="{FF2B5EF4-FFF2-40B4-BE49-F238E27FC236}">
              <a16:creationId xmlns:a16="http://schemas.microsoft.com/office/drawing/2014/main" id="{E58A9317-BA63-4111-B9A4-CDB59A8BC81D}"/>
            </a:ext>
          </a:extLst>
        </xdr:cNvPr>
        <xdr:cNvSpPr txBox="1">
          <a:spLocks noChangeArrowheads="1"/>
        </xdr:cNvSpPr>
      </xdr:nvSpPr>
      <xdr:spPr bwMode="auto">
        <a:xfrm>
          <a:off x="5151120" y="6206490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2390" cy="228605"/>
    <xdr:sp macro="" textlink="">
      <xdr:nvSpPr>
        <xdr:cNvPr id="66" name="Text Box 2">
          <a:extLst>
            <a:ext uri="{FF2B5EF4-FFF2-40B4-BE49-F238E27FC236}">
              <a16:creationId xmlns:a16="http://schemas.microsoft.com/office/drawing/2014/main" id="{EBE311EA-B176-40CF-9620-40B4E4D1C1A2}"/>
            </a:ext>
          </a:extLst>
        </xdr:cNvPr>
        <xdr:cNvSpPr txBox="1">
          <a:spLocks noChangeArrowheads="1"/>
        </xdr:cNvSpPr>
      </xdr:nvSpPr>
      <xdr:spPr bwMode="auto">
        <a:xfrm>
          <a:off x="5151120" y="6206490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2390" cy="228605"/>
    <xdr:sp macro="" textlink="">
      <xdr:nvSpPr>
        <xdr:cNvPr id="67" name="Text Box 3">
          <a:extLst>
            <a:ext uri="{FF2B5EF4-FFF2-40B4-BE49-F238E27FC236}">
              <a16:creationId xmlns:a16="http://schemas.microsoft.com/office/drawing/2014/main" id="{BF4E6145-4971-4A87-A10A-0C91F80177BA}"/>
            </a:ext>
          </a:extLst>
        </xdr:cNvPr>
        <xdr:cNvSpPr txBox="1">
          <a:spLocks noChangeArrowheads="1"/>
        </xdr:cNvSpPr>
      </xdr:nvSpPr>
      <xdr:spPr bwMode="auto">
        <a:xfrm>
          <a:off x="5151120" y="6206490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2390" cy="228605"/>
    <xdr:sp macro="" textlink="">
      <xdr:nvSpPr>
        <xdr:cNvPr id="68" name="Text Box 1">
          <a:extLst>
            <a:ext uri="{FF2B5EF4-FFF2-40B4-BE49-F238E27FC236}">
              <a16:creationId xmlns:a16="http://schemas.microsoft.com/office/drawing/2014/main" id="{B9F7405C-CCAE-46F5-98F2-637FD536A4C6}"/>
            </a:ext>
          </a:extLst>
        </xdr:cNvPr>
        <xdr:cNvSpPr txBox="1">
          <a:spLocks noChangeArrowheads="1"/>
        </xdr:cNvSpPr>
      </xdr:nvSpPr>
      <xdr:spPr bwMode="auto">
        <a:xfrm>
          <a:off x="5151120" y="6206490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2390" cy="228605"/>
    <xdr:sp macro="" textlink="">
      <xdr:nvSpPr>
        <xdr:cNvPr id="69" name="Text Box 2">
          <a:extLst>
            <a:ext uri="{FF2B5EF4-FFF2-40B4-BE49-F238E27FC236}">
              <a16:creationId xmlns:a16="http://schemas.microsoft.com/office/drawing/2014/main" id="{1FFDD38F-F4FE-408A-B55D-2B9B2CECF90A}"/>
            </a:ext>
          </a:extLst>
        </xdr:cNvPr>
        <xdr:cNvSpPr txBox="1">
          <a:spLocks noChangeArrowheads="1"/>
        </xdr:cNvSpPr>
      </xdr:nvSpPr>
      <xdr:spPr bwMode="auto">
        <a:xfrm>
          <a:off x="5151120" y="6206490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2390" cy="228605"/>
    <xdr:sp macro="" textlink="">
      <xdr:nvSpPr>
        <xdr:cNvPr id="70" name="Text Box 3">
          <a:extLst>
            <a:ext uri="{FF2B5EF4-FFF2-40B4-BE49-F238E27FC236}">
              <a16:creationId xmlns:a16="http://schemas.microsoft.com/office/drawing/2014/main" id="{1072282A-8A09-446C-AF11-AA2FB1F8880E}"/>
            </a:ext>
          </a:extLst>
        </xdr:cNvPr>
        <xdr:cNvSpPr txBox="1">
          <a:spLocks noChangeArrowheads="1"/>
        </xdr:cNvSpPr>
      </xdr:nvSpPr>
      <xdr:spPr bwMode="auto">
        <a:xfrm>
          <a:off x="5151120" y="6206490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2390" cy="228605"/>
    <xdr:sp macro="" textlink="">
      <xdr:nvSpPr>
        <xdr:cNvPr id="71" name="Text Box 1">
          <a:extLst>
            <a:ext uri="{FF2B5EF4-FFF2-40B4-BE49-F238E27FC236}">
              <a16:creationId xmlns:a16="http://schemas.microsoft.com/office/drawing/2014/main" id="{6CDD26E6-79EF-4E35-917A-17684F754404}"/>
            </a:ext>
          </a:extLst>
        </xdr:cNvPr>
        <xdr:cNvSpPr txBox="1">
          <a:spLocks noChangeArrowheads="1"/>
        </xdr:cNvSpPr>
      </xdr:nvSpPr>
      <xdr:spPr bwMode="auto">
        <a:xfrm>
          <a:off x="5151120" y="6206490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2390" cy="228605"/>
    <xdr:sp macro="" textlink="">
      <xdr:nvSpPr>
        <xdr:cNvPr id="72" name="Text Box 2">
          <a:extLst>
            <a:ext uri="{FF2B5EF4-FFF2-40B4-BE49-F238E27FC236}">
              <a16:creationId xmlns:a16="http://schemas.microsoft.com/office/drawing/2014/main" id="{CDCC217A-511D-4A3F-9B50-26B5BE7CB7DB}"/>
            </a:ext>
          </a:extLst>
        </xdr:cNvPr>
        <xdr:cNvSpPr txBox="1">
          <a:spLocks noChangeArrowheads="1"/>
        </xdr:cNvSpPr>
      </xdr:nvSpPr>
      <xdr:spPr bwMode="auto">
        <a:xfrm>
          <a:off x="5151120" y="6206490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4.xml><?xml version="1.0" encoding="utf-8"?>
<xdr:wsDr xmlns:xdr="http://schemas.openxmlformats.org/drawingml/2006/spreadsheetDrawing" xmlns:a="http://schemas.openxmlformats.org/drawingml/2006/main">
  <xdr:oneCellAnchor>
    <xdr:from>
      <xdr:col>2</xdr:col>
      <xdr:colOff>0</xdr:colOff>
      <xdr:row>24</xdr:row>
      <xdr:rowOff>0</xdr:rowOff>
    </xdr:from>
    <xdr:ext cx="72390" cy="252200"/>
    <xdr:sp macro="" textlink="">
      <xdr:nvSpPr>
        <xdr:cNvPr id="2" name="Text Box 1">
          <a:extLst>
            <a:ext uri="{FF2B5EF4-FFF2-40B4-BE49-F238E27FC236}">
              <a16:creationId xmlns:a16="http://schemas.microsoft.com/office/drawing/2014/main" id="{5DCD8C68-75AC-4037-9537-CF95BC18CF9C}"/>
            </a:ext>
          </a:extLst>
        </xdr:cNvPr>
        <xdr:cNvSpPr txBox="1">
          <a:spLocks noChangeArrowheads="1"/>
        </xdr:cNvSpPr>
      </xdr:nvSpPr>
      <xdr:spPr bwMode="auto">
        <a:xfrm>
          <a:off x="5700713" y="12082463"/>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2390" cy="252200"/>
    <xdr:sp macro="" textlink="">
      <xdr:nvSpPr>
        <xdr:cNvPr id="3" name="Text Box 2">
          <a:extLst>
            <a:ext uri="{FF2B5EF4-FFF2-40B4-BE49-F238E27FC236}">
              <a16:creationId xmlns:a16="http://schemas.microsoft.com/office/drawing/2014/main" id="{A4069062-204A-4447-81A7-1917287AB447}"/>
            </a:ext>
          </a:extLst>
        </xdr:cNvPr>
        <xdr:cNvSpPr txBox="1">
          <a:spLocks noChangeArrowheads="1"/>
        </xdr:cNvSpPr>
      </xdr:nvSpPr>
      <xdr:spPr bwMode="auto">
        <a:xfrm>
          <a:off x="5700713" y="12082463"/>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2390" cy="252200"/>
    <xdr:sp macro="" textlink="">
      <xdr:nvSpPr>
        <xdr:cNvPr id="4" name="Text Box 3">
          <a:extLst>
            <a:ext uri="{FF2B5EF4-FFF2-40B4-BE49-F238E27FC236}">
              <a16:creationId xmlns:a16="http://schemas.microsoft.com/office/drawing/2014/main" id="{C5645410-F4B2-4E23-B3FC-A88BCF1CDCC2}"/>
            </a:ext>
          </a:extLst>
        </xdr:cNvPr>
        <xdr:cNvSpPr txBox="1">
          <a:spLocks noChangeArrowheads="1"/>
        </xdr:cNvSpPr>
      </xdr:nvSpPr>
      <xdr:spPr bwMode="auto">
        <a:xfrm>
          <a:off x="5700713" y="12082463"/>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2390" cy="252200"/>
    <xdr:sp macro="" textlink="">
      <xdr:nvSpPr>
        <xdr:cNvPr id="5" name="Text Box 1">
          <a:extLst>
            <a:ext uri="{FF2B5EF4-FFF2-40B4-BE49-F238E27FC236}">
              <a16:creationId xmlns:a16="http://schemas.microsoft.com/office/drawing/2014/main" id="{691A4D43-3240-4BAA-A143-934E90CCECA6}"/>
            </a:ext>
          </a:extLst>
        </xdr:cNvPr>
        <xdr:cNvSpPr txBox="1">
          <a:spLocks noChangeArrowheads="1"/>
        </xdr:cNvSpPr>
      </xdr:nvSpPr>
      <xdr:spPr bwMode="auto">
        <a:xfrm>
          <a:off x="5700713" y="12082463"/>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2390" cy="252200"/>
    <xdr:sp macro="" textlink="">
      <xdr:nvSpPr>
        <xdr:cNvPr id="6" name="Text Box 2">
          <a:extLst>
            <a:ext uri="{FF2B5EF4-FFF2-40B4-BE49-F238E27FC236}">
              <a16:creationId xmlns:a16="http://schemas.microsoft.com/office/drawing/2014/main" id="{F4E5F1AD-ABB2-4955-9123-A08D87A23AA9}"/>
            </a:ext>
          </a:extLst>
        </xdr:cNvPr>
        <xdr:cNvSpPr txBox="1">
          <a:spLocks noChangeArrowheads="1"/>
        </xdr:cNvSpPr>
      </xdr:nvSpPr>
      <xdr:spPr bwMode="auto">
        <a:xfrm>
          <a:off x="5700713" y="12082463"/>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2390" cy="252200"/>
    <xdr:sp macro="" textlink="">
      <xdr:nvSpPr>
        <xdr:cNvPr id="7" name="Text Box 3">
          <a:extLst>
            <a:ext uri="{FF2B5EF4-FFF2-40B4-BE49-F238E27FC236}">
              <a16:creationId xmlns:a16="http://schemas.microsoft.com/office/drawing/2014/main" id="{1121AD24-E451-4CE4-922D-5FFC65C90002}"/>
            </a:ext>
          </a:extLst>
        </xdr:cNvPr>
        <xdr:cNvSpPr txBox="1">
          <a:spLocks noChangeArrowheads="1"/>
        </xdr:cNvSpPr>
      </xdr:nvSpPr>
      <xdr:spPr bwMode="auto">
        <a:xfrm>
          <a:off x="5700713" y="12082463"/>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2390" cy="252200"/>
    <xdr:sp macro="" textlink="">
      <xdr:nvSpPr>
        <xdr:cNvPr id="8" name="Text Box 1">
          <a:extLst>
            <a:ext uri="{FF2B5EF4-FFF2-40B4-BE49-F238E27FC236}">
              <a16:creationId xmlns:a16="http://schemas.microsoft.com/office/drawing/2014/main" id="{3BF5D8AA-91EB-4526-A13D-B3B416C2DF56}"/>
            </a:ext>
          </a:extLst>
        </xdr:cNvPr>
        <xdr:cNvSpPr txBox="1">
          <a:spLocks noChangeArrowheads="1"/>
        </xdr:cNvSpPr>
      </xdr:nvSpPr>
      <xdr:spPr bwMode="auto">
        <a:xfrm>
          <a:off x="5700713" y="12082463"/>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2390" cy="252200"/>
    <xdr:sp macro="" textlink="">
      <xdr:nvSpPr>
        <xdr:cNvPr id="9" name="Text Box 2">
          <a:extLst>
            <a:ext uri="{FF2B5EF4-FFF2-40B4-BE49-F238E27FC236}">
              <a16:creationId xmlns:a16="http://schemas.microsoft.com/office/drawing/2014/main" id="{2BF74F5E-EC33-4636-8D31-578985B02B76}"/>
            </a:ext>
          </a:extLst>
        </xdr:cNvPr>
        <xdr:cNvSpPr txBox="1">
          <a:spLocks noChangeArrowheads="1"/>
        </xdr:cNvSpPr>
      </xdr:nvSpPr>
      <xdr:spPr bwMode="auto">
        <a:xfrm>
          <a:off x="5700713" y="12082463"/>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2390" cy="252200"/>
    <xdr:sp macro="" textlink="">
      <xdr:nvSpPr>
        <xdr:cNvPr id="10" name="Text Box 3">
          <a:extLst>
            <a:ext uri="{FF2B5EF4-FFF2-40B4-BE49-F238E27FC236}">
              <a16:creationId xmlns:a16="http://schemas.microsoft.com/office/drawing/2014/main" id="{6E6CC4F2-D6F0-4C6A-89F2-090F8A011BA7}"/>
            </a:ext>
          </a:extLst>
        </xdr:cNvPr>
        <xdr:cNvSpPr txBox="1">
          <a:spLocks noChangeArrowheads="1"/>
        </xdr:cNvSpPr>
      </xdr:nvSpPr>
      <xdr:spPr bwMode="auto">
        <a:xfrm>
          <a:off x="5700713" y="12082463"/>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2390" cy="252200"/>
    <xdr:sp macro="" textlink="">
      <xdr:nvSpPr>
        <xdr:cNvPr id="11" name="Text Box 1">
          <a:extLst>
            <a:ext uri="{FF2B5EF4-FFF2-40B4-BE49-F238E27FC236}">
              <a16:creationId xmlns:a16="http://schemas.microsoft.com/office/drawing/2014/main" id="{59A07781-F588-4249-AC91-E9E15C4772F0}"/>
            </a:ext>
          </a:extLst>
        </xdr:cNvPr>
        <xdr:cNvSpPr txBox="1">
          <a:spLocks noChangeArrowheads="1"/>
        </xdr:cNvSpPr>
      </xdr:nvSpPr>
      <xdr:spPr bwMode="auto">
        <a:xfrm>
          <a:off x="5700713" y="12082463"/>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2390" cy="252200"/>
    <xdr:sp macro="" textlink="">
      <xdr:nvSpPr>
        <xdr:cNvPr id="12" name="Text Box 2">
          <a:extLst>
            <a:ext uri="{FF2B5EF4-FFF2-40B4-BE49-F238E27FC236}">
              <a16:creationId xmlns:a16="http://schemas.microsoft.com/office/drawing/2014/main" id="{05DAEA9E-62BF-4631-B66F-456CE8F7D371}"/>
            </a:ext>
          </a:extLst>
        </xdr:cNvPr>
        <xdr:cNvSpPr txBox="1">
          <a:spLocks noChangeArrowheads="1"/>
        </xdr:cNvSpPr>
      </xdr:nvSpPr>
      <xdr:spPr bwMode="auto">
        <a:xfrm>
          <a:off x="5700713" y="12082463"/>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2390" cy="252200"/>
    <xdr:sp macro="" textlink="">
      <xdr:nvSpPr>
        <xdr:cNvPr id="13" name="Text Box 3">
          <a:extLst>
            <a:ext uri="{FF2B5EF4-FFF2-40B4-BE49-F238E27FC236}">
              <a16:creationId xmlns:a16="http://schemas.microsoft.com/office/drawing/2014/main" id="{A4A9930F-08B3-422F-99EA-02935D1853A9}"/>
            </a:ext>
          </a:extLst>
        </xdr:cNvPr>
        <xdr:cNvSpPr txBox="1">
          <a:spLocks noChangeArrowheads="1"/>
        </xdr:cNvSpPr>
      </xdr:nvSpPr>
      <xdr:spPr bwMode="auto">
        <a:xfrm>
          <a:off x="5700713" y="12082463"/>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2390" cy="252200"/>
    <xdr:sp macro="" textlink="">
      <xdr:nvSpPr>
        <xdr:cNvPr id="14" name="Text Box 1">
          <a:extLst>
            <a:ext uri="{FF2B5EF4-FFF2-40B4-BE49-F238E27FC236}">
              <a16:creationId xmlns:a16="http://schemas.microsoft.com/office/drawing/2014/main" id="{49807675-D799-4FEC-8E7E-FECD2CCC9B79}"/>
            </a:ext>
          </a:extLst>
        </xdr:cNvPr>
        <xdr:cNvSpPr txBox="1">
          <a:spLocks noChangeArrowheads="1"/>
        </xdr:cNvSpPr>
      </xdr:nvSpPr>
      <xdr:spPr bwMode="auto">
        <a:xfrm>
          <a:off x="5700713" y="12082463"/>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2390" cy="252200"/>
    <xdr:sp macro="" textlink="">
      <xdr:nvSpPr>
        <xdr:cNvPr id="15" name="Text Box 2">
          <a:extLst>
            <a:ext uri="{FF2B5EF4-FFF2-40B4-BE49-F238E27FC236}">
              <a16:creationId xmlns:a16="http://schemas.microsoft.com/office/drawing/2014/main" id="{7787E51B-97B6-460A-8B45-00EF0AE321FC}"/>
            </a:ext>
          </a:extLst>
        </xdr:cNvPr>
        <xdr:cNvSpPr txBox="1">
          <a:spLocks noChangeArrowheads="1"/>
        </xdr:cNvSpPr>
      </xdr:nvSpPr>
      <xdr:spPr bwMode="auto">
        <a:xfrm>
          <a:off x="5700713" y="12082463"/>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2390" cy="252200"/>
    <xdr:sp macro="" textlink="">
      <xdr:nvSpPr>
        <xdr:cNvPr id="16" name="Text Box 3">
          <a:extLst>
            <a:ext uri="{FF2B5EF4-FFF2-40B4-BE49-F238E27FC236}">
              <a16:creationId xmlns:a16="http://schemas.microsoft.com/office/drawing/2014/main" id="{5E2273AA-D5A7-4A84-B7BD-A87D21DB2B06}"/>
            </a:ext>
          </a:extLst>
        </xdr:cNvPr>
        <xdr:cNvSpPr txBox="1">
          <a:spLocks noChangeArrowheads="1"/>
        </xdr:cNvSpPr>
      </xdr:nvSpPr>
      <xdr:spPr bwMode="auto">
        <a:xfrm>
          <a:off x="5700713" y="12082463"/>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2390" cy="252200"/>
    <xdr:sp macro="" textlink="">
      <xdr:nvSpPr>
        <xdr:cNvPr id="17" name="Text Box 1">
          <a:extLst>
            <a:ext uri="{FF2B5EF4-FFF2-40B4-BE49-F238E27FC236}">
              <a16:creationId xmlns:a16="http://schemas.microsoft.com/office/drawing/2014/main" id="{7D5A9AED-1AC5-46F2-BE0C-25D203E8F36B}"/>
            </a:ext>
          </a:extLst>
        </xdr:cNvPr>
        <xdr:cNvSpPr txBox="1">
          <a:spLocks noChangeArrowheads="1"/>
        </xdr:cNvSpPr>
      </xdr:nvSpPr>
      <xdr:spPr bwMode="auto">
        <a:xfrm>
          <a:off x="5700713" y="12082463"/>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2390" cy="252200"/>
    <xdr:sp macro="" textlink="">
      <xdr:nvSpPr>
        <xdr:cNvPr id="18" name="Text Box 2">
          <a:extLst>
            <a:ext uri="{FF2B5EF4-FFF2-40B4-BE49-F238E27FC236}">
              <a16:creationId xmlns:a16="http://schemas.microsoft.com/office/drawing/2014/main" id="{625E2C9A-6259-4D71-A230-847A8325BBA1}"/>
            </a:ext>
          </a:extLst>
        </xdr:cNvPr>
        <xdr:cNvSpPr txBox="1">
          <a:spLocks noChangeArrowheads="1"/>
        </xdr:cNvSpPr>
      </xdr:nvSpPr>
      <xdr:spPr bwMode="auto">
        <a:xfrm>
          <a:off x="5700713" y="12082463"/>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2390" cy="252200"/>
    <xdr:sp macro="" textlink="">
      <xdr:nvSpPr>
        <xdr:cNvPr id="19" name="Text Box 3">
          <a:extLst>
            <a:ext uri="{FF2B5EF4-FFF2-40B4-BE49-F238E27FC236}">
              <a16:creationId xmlns:a16="http://schemas.microsoft.com/office/drawing/2014/main" id="{473203EB-F025-443F-B96B-A2421F3472C5}"/>
            </a:ext>
          </a:extLst>
        </xdr:cNvPr>
        <xdr:cNvSpPr txBox="1">
          <a:spLocks noChangeArrowheads="1"/>
        </xdr:cNvSpPr>
      </xdr:nvSpPr>
      <xdr:spPr bwMode="auto">
        <a:xfrm>
          <a:off x="5700713" y="12082463"/>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2390" cy="252200"/>
    <xdr:sp macro="" textlink="">
      <xdr:nvSpPr>
        <xdr:cNvPr id="20" name="Text Box 1">
          <a:extLst>
            <a:ext uri="{FF2B5EF4-FFF2-40B4-BE49-F238E27FC236}">
              <a16:creationId xmlns:a16="http://schemas.microsoft.com/office/drawing/2014/main" id="{735D47C5-252B-4258-9A16-8F0DA3DBD01F}"/>
            </a:ext>
          </a:extLst>
        </xdr:cNvPr>
        <xdr:cNvSpPr txBox="1">
          <a:spLocks noChangeArrowheads="1"/>
        </xdr:cNvSpPr>
      </xdr:nvSpPr>
      <xdr:spPr bwMode="auto">
        <a:xfrm>
          <a:off x="5700713" y="12082463"/>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2390" cy="252200"/>
    <xdr:sp macro="" textlink="">
      <xdr:nvSpPr>
        <xdr:cNvPr id="21" name="Text Box 2">
          <a:extLst>
            <a:ext uri="{FF2B5EF4-FFF2-40B4-BE49-F238E27FC236}">
              <a16:creationId xmlns:a16="http://schemas.microsoft.com/office/drawing/2014/main" id="{38F64C46-BB8A-405B-B585-D92B2505AB1B}"/>
            </a:ext>
          </a:extLst>
        </xdr:cNvPr>
        <xdr:cNvSpPr txBox="1">
          <a:spLocks noChangeArrowheads="1"/>
        </xdr:cNvSpPr>
      </xdr:nvSpPr>
      <xdr:spPr bwMode="auto">
        <a:xfrm>
          <a:off x="5700713" y="12082463"/>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2390" cy="252200"/>
    <xdr:sp macro="" textlink="">
      <xdr:nvSpPr>
        <xdr:cNvPr id="22" name="Text Box 3">
          <a:extLst>
            <a:ext uri="{FF2B5EF4-FFF2-40B4-BE49-F238E27FC236}">
              <a16:creationId xmlns:a16="http://schemas.microsoft.com/office/drawing/2014/main" id="{5B427933-0BF5-4833-B1ED-C1F283F427F0}"/>
            </a:ext>
          </a:extLst>
        </xdr:cNvPr>
        <xdr:cNvSpPr txBox="1">
          <a:spLocks noChangeArrowheads="1"/>
        </xdr:cNvSpPr>
      </xdr:nvSpPr>
      <xdr:spPr bwMode="auto">
        <a:xfrm>
          <a:off x="5700713" y="12082463"/>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2390" cy="252200"/>
    <xdr:sp macro="" textlink="">
      <xdr:nvSpPr>
        <xdr:cNvPr id="23" name="Text Box 1">
          <a:extLst>
            <a:ext uri="{FF2B5EF4-FFF2-40B4-BE49-F238E27FC236}">
              <a16:creationId xmlns:a16="http://schemas.microsoft.com/office/drawing/2014/main" id="{D19DCE5B-630C-4808-A345-8C92A00CD7FB}"/>
            </a:ext>
          </a:extLst>
        </xdr:cNvPr>
        <xdr:cNvSpPr txBox="1">
          <a:spLocks noChangeArrowheads="1"/>
        </xdr:cNvSpPr>
      </xdr:nvSpPr>
      <xdr:spPr bwMode="auto">
        <a:xfrm>
          <a:off x="5700713" y="12082463"/>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2390" cy="252200"/>
    <xdr:sp macro="" textlink="">
      <xdr:nvSpPr>
        <xdr:cNvPr id="24" name="Text Box 2">
          <a:extLst>
            <a:ext uri="{FF2B5EF4-FFF2-40B4-BE49-F238E27FC236}">
              <a16:creationId xmlns:a16="http://schemas.microsoft.com/office/drawing/2014/main" id="{FC76EAF3-9EEA-48D3-9BAC-3A311995913E}"/>
            </a:ext>
          </a:extLst>
        </xdr:cNvPr>
        <xdr:cNvSpPr txBox="1">
          <a:spLocks noChangeArrowheads="1"/>
        </xdr:cNvSpPr>
      </xdr:nvSpPr>
      <xdr:spPr bwMode="auto">
        <a:xfrm>
          <a:off x="5700713" y="12082463"/>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2390" cy="252200"/>
    <xdr:sp macro="" textlink="">
      <xdr:nvSpPr>
        <xdr:cNvPr id="25" name="Text Box 3">
          <a:extLst>
            <a:ext uri="{FF2B5EF4-FFF2-40B4-BE49-F238E27FC236}">
              <a16:creationId xmlns:a16="http://schemas.microsoft.com/office/drawing/2014/main" id="{E0E49CD7-CD49-4299-AB47-66578D480C3C}"/>
            </a:ext>
          </a:extLst>
        </xdr:cNvPr>
        <xdr:cNvSpPr txBox="1">
          <a:spLocks noChangeArrowheads="1"/>
        </xdr:cNvSpPr>
      </xdr:nvSpPr>
      <xdr:spPr bwMode="auto">
        <a:xfrm>
          <a:off x="5700713" y="12082463"/>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2390" cy="228600"/>
    <xdr:sp macro="" textlink="">
      <xdr:nvSpPr>
        <xdr:cNvPr id="26" name="Text Box 1">
          <a:extLst>
            <a:ext uri="{FF2B5EF4-FFF2-40B4-BE49-F238E27FC236}">
              <a16:creationId xmlns:a16="http://schemas.microsoft.com/office/drawing/2014/main" id="{0FA22F2F-131E-440F-A243-5F171160167E}"/>
            </a:ext>
          </a:extLst>
        </xdr:cNvPr>
        <xdr:cNvSpPr txBox="1">
          <a:spLocks noChangeArrowheads="1"/>
        </xdr:cNvSpPr>
      </xdr:nvSpPr>
      <xdr:spPr bwMode="auto">
        <a:xfrm>
          <a:off x="5700713" y="12082463"/>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2390" cy="228600"/>
    <xdr:sp macro="" textlink="">
      <xdr:nvSpPr>
        <xdr:cNvPr id="27" name="Text Box 2">
          <a:extLst>
            <a:ext uri="{FF2B5EF4-FFF2-40B4-BE49-F238E27FC236}">
              <a16:creationId xmlns:a16="http://schemas.microsoft.com/office/drawing/2014/main" id="{C10679AC-6909-4B69-A9C5-B50F50E08B19}"/>
            </a:ext>
          </a:extLst>
        </xdr:cNvPr>
        <xdr:cNvSpPr txBox="1">
          <a:spLocks noChangeArrowheads="1"/>
        </xdr:cNvSpPr>
      </xdr:nvSpPr>
      <xdr:spPr bwMode="auto">
        <a:xfrm>
          <a:off x="5700713" y="12082463"/>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2390" cy="228600"/>
    <xdr:sp macro="" textlink="">
      <xdr:nvSpPr>
        <xdr:cNvPr id="28" name="Text Box 3">
          <a:extLst>
            <a:ext uri="{FF2B5EF4-FFF2-40B4-BE49-F238E27FC236}">
              <a16:creationId xmlns:a16="http://schemas.microsoft.com/office/drawing/2014/main" id="{AFC2D916-BE22-4F75-AF4F-918FC735AF8E}"/>
            </a:ext>
          </a:extLst>
        </xdr:cNvPr>
        <xdr:cNvSpPr txBox="1">
          <a:spLocks noChangeArrowheads="1"/>
        </xdr:cNvSpPr>
      </xdr:nvSpPr>
      <xdr:spPr bwMode="auto">
        <a:xfrm>
          <a:off x="5700713" y="12082463"/>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2390" cy="228600"/>
    <xdr:sp macro="" textlink="">
      <xdr:nvSpPr>
        <xdr:cNvPr id="29" name="Text Box 1">
          <a:extLst>
            <a:ext uri="{FF2B5EF4-FFF2-40B4-BE49-F238E27FC236}">
              <a16:creationId xmlns:a16="http://schemas.microsoft.com/office/drawing/2014/main" id="{B3E0FBB3-841A-4697-8BEB-3E7021E57A1D}"/>
            </a:ext>
          </a:extLst>
        </xdr:cNvPr>
        <xdr:cNvSpPr txBox="1">
          <a:spLocks noChangeArrowheads="1"/>
        </xdr:cNvSpPr>
      </xdr:nvSpPr>
      <xdr:spPr bwMode="auto">
        <a:xfrm>
          <a:off x="5700713" y="12082463"/>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2390" cy="228600"/>
    <xdr:sp macro="" textlink="">
      <xdr:nvSpPr>
        <xdr:cNvPr id="30" name="Text Box 2">
          <a:extLst>
            <a:ext uri="{FF2B5EF4-FFF2-40B4-BE49-F238E27FC236}">
              <a16:creationId xmlns:a16="http://schemas.microsoft.com/office/drawing/2014/main" id="{C868261A-3EA6-4E79-95EF-AEEC0CE1034A}"/>
            </a:ext>
          </a:extLst>
        </xdr:cNvPr>
        <xdr:cNvSpPr txBox="1">
          <a:spLocks noChangeArrowheads="1"/>
        </xdr:cNvSpPr>
      </xdr:nvSpPr>
      <xdr:spPr bwMode="auto">
        <a:xfrm>
          <a:off x="5700713" y="12082463"/>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2390" cy="228600"/>
    <xdr:sp macro="" textlink="">
      <xdr:nvSpPr>
        <xdr:cNvPr id="31" name="Text Box 3">
          <a:extLst>
            <a:ext uri="{FF2B5EF4-FFF2-40B4-BE49-F238E27FC236}">
              <a16:creationId xmlns:a16="http://schemas.microsoft.com/office/drawing/2014/main" id="{B1BFF2AD-8DF9-4721-9656-3B031C9F54EF}"/>
            </a:ext>
          </a:extLst>
        </xdr:cNvPr>
        <xdr:cNvSpPr txBox="1">
          <a:spLocks noChangeArrowheads="1"/>
        </xdr:cNvSpPr>
      </xdr:nvSpPr>
      <xdr:spPr bwMode="auto">
        <a:xfrm>
          <a:off x="5700713" y="12082463"/>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2390" cy="228600"/>
    <xdr:sp macro="" textlink="">
      <xdr:nvSpPr>
        <xdr:cNvPr id="32" name="Text Box 1">
          <a:extLst>
            <a:ext uri="{FF2B5EF4-FFF2-40B4-BE49-F238E27FC236}">
              <a16:creationId xmlns:a16="http://schemas.microsoft.com/office/drawing/2014/main" id="{59861A64-37B1-43F9-8C70-2162A447CB7B}"/>
            </a:ext>
          </a:extLst>
        </xdr:cNvPr>
        <xdr:cNvSpPr txBox="1">
          <a:spLocks noChangeArrowheads="1"/>
        </xdr:cNvSpPr>
      </xdr:nvSpPr>
      <xdr:spPr bwMode="auto">
        <a:xfrm>
          <a:off x="5700713" y="12082463"/>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2390" cy="228600"/>
    <xdr:sp macro="" textlink="">
      <xdr:nvSpPr>
        <xdr:cNvPr id="33" name="Text Box 2">
          <a:extLst>
            <a:ext uri="{FF2B5EF4-FFF2-40B4-BE49-F238E27FC236}">
              <a16:creationId xmlns:a16="http://schemas.microsoft.com/office/drawing/2014/main" id="{ED0EBDC4-F5BE-4872-9387-AD595F933A76}"/>
            </a:ext>
          </a:extLst>
        </xdr:cNvPr>
        <xdr:cNvSpPr txBox="1">
          <a:spLocks noChangeArrowheads="1"/>
        </xdr:cNvSpPr>
      </xdr:nvSpPr>
      <xdr:spPr bwMode="auto">
        <a:xfrm>
          <a:off x="5700713" y="12082463"/>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2390" cy="228600"/>
    <xdr:sp macro="" textlink="">
      <xdr:nvSpPr>
        <xdr:cNvPr id="34" name="Text Box 3">
          <a:extLst>
            <a:ext uri="{FF2B5EF4-FFF2-40B4-BE49-F238E27FC236}">
              <a16:creationId xmlns:a16="http://schemas.microsoft.com/office/drawing/2014/main" id="{7DE242D9-465C-44E5-BABF-240D69FB61F9}"/>
            </a:ext>
          </a:extLst>
        </xdr:cNvPr>
        <xdr:cNvSpPr txBox="1">
          <a:spLocks noChangeArrowheads="1"/>
        </xdr:cNvSpPr>
      </xdr:nvSpPr>
      <xdr:spPr bwMode="auto">
        <a:xfrm>
          <a:off x="5700713" y="12082463"/>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2390" cy="228600"/>
    <xdr:sp macro="" textlink="">
      <xdr:nvSpPr>
        <xdr:cNvPr id="35" name="Text Box 1">
          <a:extLst>
            <a:ext uri="{FF2B5EF4-FFF2-40B4-BE49-F238E27FC236}">
              <a16:creationId xmlns:a16="http://schemas.microsoft.com/office/drawing/2014/main" id="{E4BB2804-DD01-44D0-98AD-02DDE2010729}"/>
            </a:ext>
          </a:extLst>
        </xdr:cNvPr>
        <xdr:cNvSpPr txBox="1">
          <a:spLocks noChangeArrowheads="1"/>
        </xdr:cNvSpPr>
      </xdr:nvSpPr>
      <xdr:spPr bwMode="auto">
        <a:xfrm>
          <a:off x="5700713" y="12082463"/>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2390" cy="228600"/>
    <xdr:sp macro="" textlink="">
      <xdr:nvSpPr>
        <xdr:cNvPr id="36" name="Text Box 2">
          <a:extLst>
            <a:ext uri="{FF2B5EF4-FFF2-40B4-BE49-F238E27FC236}">
              <a16:creationId xmlns:a16="http://schemas.microsoft.com/office/drawing/2014/main" id="{AE3C6520-590A-44A9-85A3-953530B29002}"/>
            </a:ext>
          </a:extLst>
        </xdr:cNvPr>
        <xdr:cNvSpPr txBox="1">
          <a:spLocks noChangeArrowheads="1"/>
        </xdr:cNvSpPr>
      </xdr:nvSpPr>
      <xdr:spPr bwMode="auto">
        <a:xfrm>
          <a:off x="5700713" y="12082463"/>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2390" cy="228600"/>
    <xdr:sp macro="" textlink="">
      <xdr:nvSpPr>
        <xdr:cNvPr id="37" name="Text Box 3">
          <a:extLst>
            <a:ext uri="{FF2B5EF4-FFF2-40B4-BE49-F238E27FC236}">
              <a16:creationId xmlns:a16="http://schemas.microsoft.com/office/drawing/2014/main" id="{F2114A2E-C19A-498D-96BD-4E453276CC75}"/>
            </a:ext>
          </a:extLst>
        </xdr:cNvPr>
        <xdr:cNvSpPr txBox="1">
          <a:spLocks noChangeArrowheads="1"/>
        </xdr:cNvSpPr>
      </xdr:nvSpPr>
      <xdr:spPr bwMode="auto">
        <a:xfrm>
          <a:off x="5700713" y="12082463"/>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2390" cy="228600"/>
    <xdr:sp macro="" textlink="">
      <xdr:nvSpPr>
        <xdr:cNvPr id="38" name="Text Box 1">
          <a:extLst>
            <a:ext uri="{FF2B5EF4-FFF2-40B4-BE49-F238E27FC236}">
              <a16:creationId xmlns:a16="http://schemas.microsoft.com/office/drawing/2014/main" id="{B373A723-D495-4068-AAD0-74822E1CFCDD}"/>
            </a:ext>
          </a:extLst>
        </xdr:cNvPr>
        <xdr:cNvSpPr txBox="1">
          <a:spLocks noChangeArrowheads="1"/>
        </xdr:cNvSpPr>
      </xdr:nvSpPr>
      <xdr:spPr bwMode="auto">
        <a:xfrm>
          <a:off x="5700713" y="12082463"/>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2390" cy="228600"/>
    <xdr:sp macro="" textlink="">
      <xdr:nvSpPr>
        <xdr:cNvPr id="39" name="Text Box 2">
          <a:extLst>
            <a:ext uri="{FF2B5EF4-FFF2-40B4-BE49-F238E27FC236}">
              <a16:creationId xmlns:a16="http://schemas.microsoft.com/office/drawing/2014/main" id="{124BE37B-CE0A-400A-8071-C7993BC6543F}"/>
            </a:ext>
          </a:extLst>
        </xdr:cNvPr>
        <xdr:cNvSpPr txBox="1">
          <a:spLocks noChangeArrowheads="1"/>
        </xdr:cNvSpPr>
      </xdr:nvSpPr>
      <xdr:spPr bwMode="auto">
        <a:xfrm>
          <a:off x="5700713" y="12082463"/>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2390" cy="228600"/>
    <xdr:sp macro="" textlink="">
      <xdr:nvSpPr>
        <xdr:cNvPr id="40" name="Text Box 3">
          <a:extLst>
            <a:ext uri="{FF2B5EF4-FFF2-40B4-BE49-F238E27FC236}">
              <a16:creationId xmlns:a16="http://schemas.microsoft.com/office/drawing/2014/main" id="{1BD35A3E-914C-442A-ACFD-F8E4A9A003BA}"/>
            </a:ext>
          </a:extLst>
        </xdr:cNvPr>
        <xdr:cNvSpPr txBox="1">
          <a:spLocks noChangeArrowheads="1"/>
        </xdr:cNvSpPr>
      </xdr:nvSpPr>
      <xdr:spPr bwMode="auto">
        <a:xfrm>
          <a:off x="5700713" y="12082463"/>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2390" cy="228600"/>
    <xdr:sp macro="" textlink="">
      <xdr:nvSpPr>
        <xdr:cNvPr id="41" name="Text Box 1">
          <a:extLst>
            <a:ext uri="{FF2B5EF4-FFF2-40B4-BE49-F238E27FC236}">
              <a16:creationId xmlns:a16="http://schemas.microsoft.com/office/drawing/2014/main" id="{3D8C55FD-3EBB-46B8-B5E6-C6E0234FB55D}"/>
            </a:ext>
          </a:extLst>
        </xdr:cNvPr>
        <xdr:cNvSpPr txBox="1">
          <a:spLocks noChangeArrowheads="1"/>
        </xdr:cNvSpPr>
      </xdr:nvSpPr>
      <xdr:spPr bwMode="auto">
        <a:xfrm>
          <a:off x="5700713" y="12082463"/>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2390" cy="228600"/>
    <xdr:sp macro="" textlink="">
      <xdr:nvSpPr>
        <xdr:cNvPr id="42" name="Text Box 2">
          <a:extLst>
            <a:ext uri="{FF2B5EF4-FFF2-40B4-BE49-F238E27FC236}">
              <a16:creationId xmlns:a16="http://schemas.microsoft.com/office/drawing/2014/main" id="{CFD15132-EB65-4182-8BF6-2A65C6E26507}"/>
            </a:ext>
          </a:extLst>
        </xdr:cNvPr>
        <xdr:cNvSpPr txBox="1">
          <a:spLocks noChangeArrowheads="1"/>
        </xdr:cNvSpPr>
      </xdr:nvSpPr>
      <xdr:spPr bwMode="auto">
        <a:xfrm>
          <a:off x="5700713" y="12082463"/>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2390" cy="228600"/>
    <xdr:sp macro="" textlink="">
      <xdr:nvSpPr>
        <xdr:cNvPr id="43" name="Text Box 3">
          <a:extLst>
            <a:ext uri="{FF2B5EF4-FFF2-40B4-BE49-F238E27FC236}">
              <a16:creationId xmlns:a16="http://schemas.microsoft.com/office/drawing/2014/main" id="{79B2FFFE-4C11-45F1-BB2E-5EE72CDB61EF}"/>
            </a:ext>
          </a:extLst>
        </xdr:cNvPr>
        <xdr:cNvSpPr txBox="1">
          <a:spLocks noChangeArrowheads="1"/>
        </xdr:cNvSpPr>
      </xdr:nvSpPr>
      <xdr:spPr bwMode="auto">
        <a:xfrm>
          <a:off x="5700713" y="12082463"/>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2390" cy="228600"/>
    <xdr:sp macro="" textlink="">
      <xdr:nvSpPr>
        <xdr:cNvPr id="44" name="Text Box 1">
          <a:extLst>
            <a:ext uri="{FF2B5EF4-FFF2-40B4-BE49-F238E27FC236}">
              <a16:creationId xmlns:a16="http://schemas.microsoft.com/office/drawing/2014/main" id="{75C08A74-2342-4D27-B6B5-29CF7BE542E5}"/>
            </a:ext>
          </a:extLst>
        </xdr:cNvPr>
        <xdr:cNvSpPr txBox="1">
          <a:spLocks noChangeArrowheads="1"/>
        </xdr:cNvSpPr>
      </xdr:nvSpPr>
      <xdr:spPr bwMode="auto">
        <a:xfrm>
          <a:off x="5700713" y="12082463"/>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2390" cy="228600"/>
    <xdr:sp macro="" textlink="">
      <xdr:nvSpPr>
        <xdr:cNvPr id="45" name="Text Box 2">
          <a:extLst>
            <a:ext uri="{FF2B5EF4-FFF2-40B4-BE49-F238E27FC236}">
              <a16:creationId xmlns:a16="http://schemas.microsoft.com/office/drawing/2014/main" id="{61EFD1DB-3A24-4376-B7B5-67597480ECF2}"/>
            </a:ext>
          </a:extLst>
        </xdr:cNvPr>
        <xdr:cNvSpPr txBox="1">
          <a:spLocks noChangeArrowheads="1"/>
        </xdr:cNvSpPr>
      </xdr:nvSpPr>
      <xdr:spPr bwMode="auto">
        <a:xfrm>
          <a:off x="5700713" y="12082463"/>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2390" cy="228600"/>
    <xdr:sp macro="" textlink="">
      <xdr:nvSpPr>
        <xdr:cNvPr id="46" name="Text Box 3">
          <a:extLst>
            <a:ext uri="{FF2B5EF4-FFF2-40B4-BE49-F238E27FC236}">
              <a16:creationId xmlns:a16="http://schemas.microsoft.com/office/drawing/2014/main" id="{BA2C8DB2-2050-4B6F-88C7-63D9DB0857C5}"/>
            </a:ext>
          </a:extLst>
        </xdr:cNvPr>
        <xdr:cNvSpPr txBox="1">
          <a:spLocks noChangeArrowheads="1"/>
        </xdr:cNvSpPr>
      </xdr:nvSpPr>
      <xdr:spPr bwMode="auto">
        <a:xfrm>
          <a:off x="5700713" y="12082463"/>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2390" cy="228600"/>
    <xdr:sp macro="" textlink="">
      <xdr:nvSpPr>
        <xdr:cNvPr id="47" name="Text Box 1">
          <a:extLst>
            <a:ext uri="{FF2B5EF4-FFF2-40B4-BE49-F238E27FC236}">
              <a16:creationId xmlns:a16="http://schemas.microsoft.com/office/drawing/2014/main" id="{D2E0BFF5-E84C-47C5-8B14-6A1ABB706018}"/>
            </a:ext>
          </a:extLst>
        </xdr:cNvPr>
        <xdr:cNvSpPr txBox="1">
          <a:spLocks noChangeArrowheads="1"/>
        </xdr:cNvSpPr>
      </xdr:nvSpPr>
      <xdr:spPr bwMode="auto">
        <a:xfrm>
          <a:off x="5700713" y="12082463"/>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2390" cy="228600"/>
    <xdr:sp macro="" textlink="">
      <xdr:nvSpPr>
        <xdr:cNvPr id="48" name="Text Box 2">
          <a:extLst>
            <a:ext uri="{FF2B5EF4-FFF2-40B4-BE49-F238E27FC236}">
              <a16:creationId xmlns:a16="http://schemas.microsoft.com/office/drawing/2014/main" id="{FAF7BD60-1B28-46C8-B9DD-29865D031BB5}"/>
            </a:ext>
          </a:extLst>
        </xdr:cNvPr>
        <xdr:cNvSpPr txBox="1">
          <a:spLocks noChangeArrowheads="1"/>
        </xdr:cNvSpPr>
      </xdr:nvSpPr>
      <xdr:spPr bwMode="auto">
        <a:xfrm>
          <a:off x="5700713" y="12082463"/>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2390" cy="228600"/>
    <xdr:sp macro="" textlink="">
      <xdr:nvSpPr>
        <xdr:cNvPr id="49" name="Text Box 3">
          <a:extLst>
            <a:ext uri="{FF2B5EF4-FFF2-40B4-BE49-F238E27FC236}">
              <a16:creationId xmlns:a16="http://schemas.microsoft.com/office/drawing/2014/main" id="{E46D5CD1-6354-4ED1-9582-FBBE10A737B1}"/>
            </a:ext>
          </a:extLst>
        </xdr:cNvPr>
        <xdr:cNvSpPr txBox="1">
          <a:spLocks noChangeArrowheads="1"/>
        </xdr:cNvSpPr>
      </xdr:nvSpPr>
      <xdr:spPr bwMode="auto">
        <a:xfrm>
          <a:off x="5700713" y="12082463"/>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2390" cy="228605"/>
    <xdr:sp macro="" textlink="">
      <xdr:nvSpPr>
        <xdr:cNvPr id="50" name="Text Box 1">
          <a:extLst>
            <a:ext uri="{FF2B5EF4-FFF2-40B4-BE49-F238E27FC236}">
              <a16:creationId xmlns:a16="http://schemas.microsoft.com/office/drawing/2014/main" id="{4A326FA4-8375-4FB0-A518-B1CD1B30B567}"/>
            </a:ext>
          </a:extLst>
        </xdr:cNvPr>
        <xdr:cNvSpPr txBox="1">
          <a:spLocks noChangeArrowheads="1"/>
        </xdr:cNvSpPr>
      </xdr:nvSpPr>
      <xdr:spPr bwMode="auto">
        <a:xfrm>
          <a:off x="5700713" y="12082463"/>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2390" cy="228605"/>
    <xdr:sp macro="" textlink="">
      <xdr:nvSpPr>
        <xdr:cNvPr id="51" name="Text Box 2">
          <a:extLst>
            <a:ext uri="{FF2B5EF4-FFF2-40B4-BE49-F238E27FC236}">
              <a16:creationId xmlns:a16="http://schemas.microsoft.com/office/drawing/2014/main" id="{54680D31-6B66-4078-BC20-C767887707FF}"/>
            </a:ext>
          </a:extLst>
        </xdr:cNvPr>
        <xdr:cNvSpPr txBox="1">
          <a:spLocks noChangeArrowheads="1"/>
        </xdr:cNvSpPr>
      </xdr:nvSpPr>
      <xdr:spPr bwMode="auto">
        <a:xfrm>
          <a:off x="5700713" y="12082463"/>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2390" cy="228605"/>
    <xdr:sp macro="" textlink="">
      <xdr:nvSpPr>
        <xdr:cNvPr id="52" name="Text Box 3">
          <a:extLst>
            <a:ext uri="{FF2B5EF4-FFF2-40B4-BE49-F238E27FC236}">
              <a16:creationId xmlns:a16="http://schemas.microsoft.com/office/drawing/2014/main" id="{5C9CD5C1-8798-4ECB-BE5E-CE099996B9D9}"/>
            </a:ext>
          </a:extLst>
        </xdr:cNvPr>
        <xdr:cNvSpPr txBox="1">
          <a:spLocks noChangeArrowheads="1"/>
        </xdr:cNvSpPr>
      </xdr:nvSpPr>
      <xdr:spPr bwMode="auto">
        <a:xfrm>
          <a:off x="5700713" y="12082463"/>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2390" cy="228605"/>
    <xdr:sp macro="" textlink="">
      <xdr:nvSpPr>
        <xdr:cNvPr id="53" name="Text Box 1">
          <a:extLst>
            <a:ext uri="{FF2B5EF4-FFF2-40B4-BE49-F238E27FC236}">
              <a16:creationId xmlns:a16="http://schemas.microsoft.com/office/drawing/2014/main" id="{AA8B78C4-558F-42EC-80FC-65169C6545DD}"/>
            </a:ext>
          </a:extLst>
        </xdr:cNvPr>
        <xdr:cNvSpPr txBox="1">
          <a:spLocks noChangeArrowheads="1"/>
        </xdr:cNvSpPr>
      </xdr:nvSpPr>
      <xdr:spPr bwMode="auto">
        <a:xfrm>
          <a:off x="5700713" y="12082463"/>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2390" cy="228605"/>
    <xdr:sp macro="" textlink="">
      <xdr:nvSpPr>
        <xdr:cNvPr id="54" name="Text Box 2">
          <a:extLst>
            <a:ext uri="{FF2B5EF4-FFF2-40B4-BE49-F238E27FC236}">
              <a16:creationId xmlns:a16="http://schemas.microsoft.com/office/drawing/2014/main" id="{8A8A8EA8-F86F-48AD-B5C1-A0C8FA7C9C74}"/>
            </a:ext>
          </a:extLst>
        </xdr:cNvPr>
        <xdr:cNvSpPr txBox="1">
          <a:spLocks noChangeArrowheads="1"/>
        </xdr:cNvSpPr>
      </xdr:nvSpPr>
      <xdr:spPr bwMode="auto">
        <a:xfrm>
          <a:off x="5700713" y="12082463"/>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2390" cy="228605"/>
    <xdr:sp macro="" textlink="">
      <xdr:nvSpPr>
        <xdr:cNvPr id="55" name="Text Box 3">
          <a:extLst>
            <a:ext uri="{FF2B5EF4-FFF2-40B4-BE49-F238E27FC236}">
              <a16:creationId xmlns:a16="http://schemas.microsoft.com/office/drawing/2014/main" id="{D741F98F-CBC7-4F1E-8FAF-5807EFB5FDAF}"/>
            </a:ext>
          </a:extLst>
        </xdr:cNvPr>
        <xdr:cNvSpPr txBox="1">
          <a:spLocks noChangeArrowheads="1"/>
        </xdr:cNvSpPr>
      </xdr:nvSpPr>
      <xdr:spPr bwMode="auto">
        <a:xfrm>
          <a:off x="5700713" y="12082463"/>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2390" cy="228605"/>
    <xdr:sp macro="" textlink="">
      <xdr:nvSpPr>
        <xdr:cNvPr id="56" name="Text Box 1">
          <a:extLst>
            <a:ext uri="{FF2B5EF4-FFF2-40B4-BE49-F238E27FC236}">
              <a16:creationId xmlns:a16="http://schemas.microsoft.com/office/drawing/2014/main" id="{0C97B8A5-49BE-474A-8316-F65D2B0B079A}"/>
            </a:ext>
          </a:extLst>
        </xdr:cNvPr>
        <xdr:cNvSpPr txBox="1">
          <a:spLocks noChangeArrowheads="1"/>
        </xdr:cNvSpPr>
      </xdr:nvSpPr>
      <xdr:spPr bwMode="auto">
        <a:xfrm>
          <a:off x="5700713" y="12082463"/>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2390" cy="228605"/>
    <xdr:sp macro="" textlink="">
      <xdr:nvSpPr>
        <xdr:cNvPr id="57" name="Text Box 2">
          <a:extLst>
            <a:ext uri="{FF2B5EF4-FFF2-40B4-BE49-F238E27FC236}">
              <a16:creationId xmlns:a16="http://schemas.microsoft.com/office/drawing/2014/main" id="{1B072F20-6F35-4BBC-AEC7-2B424CD81808}"/>
            </a:ext>
          </a:extLst>
        </xdr:cNvPr>
        <xdr:cNvSpPr txBox="1">
          <a:spLocks noChangeArrowheads="1"/>
        </xdr:cNvSpPr>
      </xdr:nvSpPr>
      <xdr:spPr bwMode="auto">
        <a:xfrm>
          <a:off x="5700713" y="12082463"/>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2390" cy="228605"/>
    <xdr:sp macro="" textlink="">
      <xdr:nvSpPr>
        <xdr:cNvPr id="58" name="Text Box 3">
          <a:extLst>
            <a:ext uri="{FF2B5EF4-FFF2-40B4-BE49-F238E27FC236}">
              <a16:creationId xmlns:a16="http://schemas.microsoft.com/office/drawing/2014/main" id="{DB72962F-B927-4E06-B81F-EF8628B15222}"/>
            </a:ext>
          </a:extLst>
        </xdr:cNvPr>
        <xdr:cNvSpPr txBox="1">
          <a:spLocks noChangeArrowheads="1"/>
        </xdr:cNvSpPr>
      </xdr:nvSpPr>
      <xdr:spPr bwMode="auto">
        <a:xfrm>
          <a:off x="5700713" y="12082463"/>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2390" cy="228605"/>
    <xdr:sp macro="" textlink="">
      <xdr:nvSpPr>
        <xdr:cNvPr id="59" name="Text Box 1">
          <a:extLst>
            <a:ext uri="{FF2B5EF4-FFF2-40B4-BE49-F238E27FC236}">
              <a16:creationId xmlns:a16="http://schemas.microsoft.com/office/drawing/2014/main" id="{982FE7C1-BDCE-4982-A62D-605F819C0319}"/>
            </a:ext>
          </a:extLst>
        </xdr:cNvPr>
        <xdr:cNvSpPr txBox="1">
          <a:spLocks noChangeArrowheads="1"/>
        </xdr:cNvSpPr>
      </xdr:nvSpPr>
      <xdr:spPr bwMode="auto">
        <a:xfrm>
          <a:off x="5700713" y="12082463"/>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2390" cy="228605"/>
    <xdr:sp macro="" textlink="">
      <xdr:nvSpPr>
        <xdr:cNvPr id="60" name="Text Box 2">
          <a:extLst>
            <a:ext uri="{FF2B5EF4-FFF2-40B4-BE49-F238E27FC236}">
              <a16:creationId xmlns:a16="http://schemas.microsoft.com/office/drawing/2014/main" id="{D01A9963-C934-46E0-BB1A-22F602BD8E6E}"/>
            </a:ext>
          </a:extLst>
        </xdr:cNvPr>
        <xdr:cNvSpPr txBox="1">
          <a:spLocks noChangeArrowheads="1"/>
        </xdr:cNvSpPr>
      </xdr:nvSpPr>
      <xdr:spPr bwMode="auto">
        <a:xfrm>
          <a:off x="5700713" y="12082463"/>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2390" cy="228605"/>
    <xdr:sp macro="" textlink="">
      <xdr:nvSpPr>
        <xdr:cNvPr id="61" name="Text Box 3">
          <a:extLst>
            <a:ext uri="{FF2B5EF4-FFF2-40B4-BE49-F238E27FC236}">
              <a16:creationId xmlns:a16="http://schemas.microsoft.com/office/drawing/2014/main" id="{84856478-0077-450B-A34E-783F53F02AF7}"/>
            </a:ext>
          </a:extLst>
        </xdr:cNvPr>
        <xdr:cNvSpPr txBox="1">
          <a:spLocks noChangeArrowheads="1"/>
        </xdr:cNvSpPr>
      </xdr:nvSpPr>
      <xdr:spPr bwMode="auto">
        <a:xfrm>
          <a:off x="5700713" y="12082463"/>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2390" cy="228605"/>
    <xdr:sp macro="" textlink="">
      <xdr:nvSpPr>
        <xdr:cNvPr id="62" name="Text Box 1">
          <a:extLst>
            <a:ext uri="{FF2B5EF4-FFF2-40B4-BE49-F238E27FC236}">
              <a16:creationId xmlns:a16="http://schemas.microsoft.com/office/drawing/2014/main" id="{8E8EF160-9444-404B-BEB7-AEC2994A4C83}"/>
            </a:ext>
          </a:extLst>
        </xdr:cNvPr>
        <xdr:cNvSpPr txBox="1">
          <a:spLocks noChangeArrowheads="1"/>
        </xdr:cNvSpPr>
      </xdr:nvSpPr>
      <xdr:spPr bwMode="auto">
        <a:xfrm>
          <a:off x="5700713" y="12082463"/>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2390" cy="228605"/>
    <xdr:sp macro="" textlink="">
      <xdr:nvSpPr>
        <xdr:cNvPr id="63" name="Text Box 2">
          <a:extLst>
            <a:ext uri="{FF2B5EF4-FFF2-40B4-BE49-F238E27FC236}">
              <a16:creationId xmlns:a16="http://schemas.microsoft.com/office/drawing/2014/main" id="{0AF878B7-CDC4-4933-92BE-16D482AD10F0}"/>
            </a:ext>
          </a:extLst>
        </xdr:cNvPr>
        <xdr:cNvSpPr txBox="1">
          <a:spLocks noChangeArrowheads="1"/>
        </xdr:cNvSpPr>
      </xdr:nvSpPr>
      <xdr:spPr bwMode="auto">
        <a:xfrm>
          <a:off x="5700713" y="12082463"/>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2390" cy="228605"/>
    <xdr:sp macro="" textlink="">
      <xdr:nvSpPr>
        <xdr:cNvPr id="64" name="Text Box 3">
          <a:extLst>
            <a:ext uri="{FF2B5EF4-FFF2-40B4-BE49-F238E27FC236}">
              <a16:creationId xmlns:a16="http://schemas.microsoft.com/office/drawing/2014/main" id="{7A318862-B2E3-4CCB-BB40-EFD4B9AF0B2F}"/>
            </a:ext>
          </a:extLst>
        </xdr:cNvPr>
        <xdr:cNvSpPr txBox="1">
          <a:spLocks noChangeArrowheads="1"/>
        </xdr:cNvSpPr>
      </xdr:nvSpPr>
      <xdr:spPr bwMode="auto">
        <a:xfrm>
          <a:off x="5700713" y="12082463"/>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2390" cy="228605"/>
    <xdr:sp macro="" textlink="">
      <xdr:nvSpPr>
        <xdr:cNvPr id="65" name="Text Box 1">
          <a:extLst>
            <a:ext uri="{FF2B5EF4-FFF2-40B4-BE49-F238E27FC236}">
              <a16:creationId xmlns:a16="http://schemas.microsoft.com/office/drawing/2014/main" id="{80F2624C-EAF6-4E56-B37D-5AB19041D284}"/>
            </a:ext>
          </a:extLst>
        </xdr:cNvPr>
        <xdr:cNvSpPr txBox="1">
          <a:spLocks noChangeArrowheads="1"/>
        </xdr:cNvSpPr>
      </xdr:nvSpPr>
      <xdr:spPr bwMode="auto">
        <a:xfrm>
          <a:off x="5700713" y="12082463"/>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2390" cy="228605"/>
    <xdr:sp macro="" textlink="">
      <xdr:nvSpPr>
        <xdr:cNvPr id="66" name="Text Box 2">
          <a:extLst>
            <a:ext uri="{FF2B5EF4-FFF2-40B4-BE49-F238E27FC236}">
              <a16:creationId xmlns:a16="http://schemas.microsoft.com/office/drawing/2014/main" id="{29607797-0E4A-46BD-9C2A-18C5DA917490}"/>
            </a:ext>
          </a:extLst>
        </xdr:cNvPr>
        <xdr:cNvSpPr txBox="1">
          <a:spLocks noChangeArrowheads="1"/>
        </xdr:cNvSpPr>
      </xdr:nvSpPr>
      <xdr:spPr bwMode="auto">
        <a:xfrm>
          <a:off x="5700713" y="12082463"/>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2390" cy="228605"/>
    <xdr:sp macro="" textlink="">
      <xdr:nvSpPr>
        <xdr:cNvPr id="67" name="Text Box 3">
          <a:extLst>
            <a:ext uri="{FF2B5EF4-FFF2-40B4-BE49-F238E27FC236}">
              <a16:creationId xmlns:a16="http://schemas.microsoft.com/office/drawing/2014/main" id="{6E4F3046-6ACC-4DDE-AD84-2CEF724DD0C5}"/>
            </a:ext>
          </a:extLst>
        </xdr:cNvPr>
        <xdr:cNvSpPr txBox="1">
          <a:spLocks noChangeArrowheads="1"/>
        </xdr:cNvSpPr>
      </xdr:nvSpPr>
      <xdr:spPr bwMode="auto">
        <a:xfrm>
          <a:off x="5700713" y="12082463"/>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2390" cy="228605"/>
    <xdr:sp macro="" textlink="">
      <xdr:nvSpPr>
        <xdr:cNvPr id="68" name="Text Box 1">
          <a:extLst>
            <a:ext uri="{FF2B5EF4-FFF2-40B4-BE49-F238E27FC236}">
              <a16:creationId xmlns:a16="http://schemas.microsoft.com/office/drawing/2014/main" id="{8DD189A5-A81B-482D-A5B0-03967483B8A8}"/>
            </a:ext>
          </a:extLst>
        </xdr:cNvPr>
        <xdr:cNvSpPr txBox="1">
          <a:spLocks noChangeArrowheads="1"/>
        </xdr:cNvSpPr>
      </xdr:nvSpPr>
      <xdr:spPr bwMode="auto">
        <a:xfrm>
          <a:off x="5700713" y="12082463"/>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2390" cy="228605"/>
    <xdr:sp macro="" textlink="">
      <xdr:nvSpPr>
        <xdr:cNvPr id="69" name="Text Box 2">
          <a:extLst>
            <a:ext uri="{FF2B5EF4-FFF2-40B4-BE49-F238E27FC236}">
              <a16:creationId xmlns:a16="http://schemas.microsoft.com/office/drawing/2014/main" id="{F22D6AC5-01AB-47EB-944B-DC004AAE36F4}"/>
            </a:ext>
          </a:extLst>
        </xdr:cNvPr>
        <xdr:cNvSpPr txBox="1">
          <a:spLocks noChangeArrowheads="1"/>
        </xdr:cNvSpPr>
      </xdr:nvSpPr>
      <xdr:spPr bwMode="auto">
        <a:xfrm>
          <a:off x="5700713" y="12082463"/>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2390" cy="228605"/>
    <xdr:sp macro="" textlink="">
      <xdr:nvSpPr>
        <xdr:cNvPr id="70" name="Text Box 3">
          <a:extLst>
            <a:ext uri="{FF2B5EF4-FFF2-40B4-BE49-F238E27FC236}">
              <a16:creationId xmlns:a16="http://schemas.microsoft.com/office/drawing/2014/main" id="{BA1CD966-4785-4CC2-B967-D097F45E72F4}"/>
            </a:ext>
          </a:extLst>
        </xdr:cNvPr>
        <xdr:cNvSpPr txBox="1">
          <a:spLocks noChangeArrowheads="1"/>
        </xdr:cNvSpPr>
      </xdr:nvSpPr>
      <xdr:spPr bwMode="auto">
        <a:xfrm>
          <a:off x="5700713" y="12082463"/>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2390" cy="228605"/>
    <xdr:sp macro="" textlink="">
      <xdr:nvSpPr>
        <xdr:cNvPr id="71" name="Text Box 1">
          <a:extLst>
            <a:ext uri="{FF2B5EF4-FFF2-40B4-BE49-F238E27FC236}">
              <a16:creationId xmlns:a16="http://schemas.microsoft.com/office/drawing/2014/main" id="{33F094A8-AE3A-47B9-974A-C5FAEE18FB28}"/>
            </a:ext>
          </a:extLst>
        </xdr:cNvPr>
        <xdr:cNvSpPr txBox="1">
          <a:spLocks noChangeArrowheads="1"/>
        </xdr:cNvSpPr>
      </xdr:nvSpPr>
      <xdr:spPr bwMode="auto">
        <a:xfrm>
          <a:off x="5700713" y="12082463"/>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2390" cy="228605"/>
    <xdr:sp macro="" textlink="">
      <xdr:nvSpPr>
        <xdr:cNvPr id="72" name="Text Box 2">
          <a:extLst>
            <a:ext uri="{FF2B5EF4-FFF2-40B4-BE49-F238E27FC236}">
              <a16:creationId xmlns:a16="http://schemas.microsoft.com/office/drawing/2014/main" id="{5D6DA223-21CE-4D2B-BF1B-0A66DC58513A}"/>
            </a:ext>
          </a:extLst>
        </xdr:cNvPr>
        <xdr:cNvSpPr txBox="1">
          <a:spLocks noChangeArrowheads="1"/>
        </xdr:cNvSpPr>
      </xdr:nvSpPr>
      <xdr:spPr bwMode="auto">
        <a:xfrm>
          <a:off x="5700713" y="12082463"/>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5.xml><?xml version="1.0" encoding="utf-8"?>
<xdr:wsDr xmlns:xdr="http://schemas.openxmlformats.org/drawingml/2006/spreadsheetDrawing" xmlns:a="http://schemas.openxmlformats.org/drawingml/2006/main">
  <xdr:oneCellAnchor>
    <xdr:from>
      <xdr:col>2</xdr:col>
      <xdr:colOff>0</xdr:colOff>
      <xdr:row>50</xdr:row>
      <xdr:rowOff>0</xdr:rowOff>
    </xdr:from>
    <xdr:ext cx="72390" cy="252200"/>
    <xdr:sp macro="" textlink="">
      <xdr:nvSpPr>
        <xdr:cNvPr id="2" name="Text Box 1">
          <a:extLst>
            <a:ext uri="{FF2B5EF4-FFF2-40B4-BE49-F238E27FC236}">
              <a16:creationId xmlns:a16="http://schemas.microsoft.com/office/drawing/2014/main" id="{7AC06F2F-D165-49F0-938B-ADBF04DBE7C1}"/>
            </a:ext>
          </a:extLst>
        </xdr:cNvPr>
        <xdr:cNvSpPr txBox="1">
          <a:spLocks noChangeArrowheads="1"/>
        </xdr:cNvSpPr>
      </xdr:nvSpPr>
      <xdr:spPr bwMode="auto">
        <a:xfrm>
          <a:off x="5151120" y="2616708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50</xdr:row>
      <xdr:rowOff>0</xdr:rowOff>
    </xdr:from>
    <xdr:ext cx="72390" cy="252200"/>
    <xdr:sp macro="" textlink="">
      <xdr:nvSpPr>
        <xdr:cNvPr id="3" name="Text Box 2">
          <a:extLst>
            <a:ext uri="{FF2B5EF4-FFF2-40B4-BE49-F238E27FC236}">
              <a16:creationId xmlns:a16="http://schemas.microsoft.com/office/drawing/2014/main" id="{81A2BCAC-8D54-4243-BFBF-F24FE026D0A3}"/>
            </a:ext>
          </a:extLst>
        </xdr:cNvPr>
        <xdr:cNvSpPr txBox="1">
          <a:spLocks noChangeArrowheads="1"/>
        </xdr:cNvSpPr>
      </xdr:nvSpPr>
      <xdr:spPr bwMode="auto">
        <a:xfrm>
          <a:off x="5151120" y="2616708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50</xdr:row>
      <xdr:rowOff>0</xdr:rowOff>
    </xdr:from>
    <xdr:ext cx="72390" cy="252200"/>
    <xdr:sp macro="" textlink="">
      <xdr:nvSpPr>
        <xdr:cNvPr id="4" name="Text Box 3">
          <a:extLst>
            <a:ext uri="{FF2B5EF4-FFF2-40B4-BE49-F238E27FC236}">
              <a16:creationId xmlns:a16="http://schemas.microsoft.com/office/drawing/2014/main" id="{6284970F-F9A0-4640-BC09-0F3D1B0135E0}"/>
            </a:ext>
          </a:extLst>
        </xdr:cNvPr>
        <xdr:cNvSpPr txBox="1">
          <a:spLocks noChangeArrowheads="1"/>
        </xdr:cNvSpPr>
      </xdr:nvSpPr>
      <xdr:spPr bwMode="auto">
        <a:xfrm>
          <a:off x="5151120" y="2616708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50</xdr:row>
      <xdr:rowOff>0</xdr:rowOff>
    </xdr:from>
    <xdr:ext cx="72390" cy="252200"/>
    <xdr:sp macro="" textlink="">
      <xdr:nvSpPr>
        <xdr:cNvPr id="5" name="Text Box 1">
          <a:extLst>
            <a:ext uri="{FF2B5EF4-FFF2-40B4-BE49-F238E27FC236}">
              <a16:creationId xmlns:a16="http://schemas.microsoft.com/office/drawing/2014/main" id="{847C9EAB-E744-40A9-BC79-C0A0DD5E57D4}"/>
            </a:ext>
          </a:extLst>
        </xdr:cNvPr>
        <xdr:cNvSpPr txBox="1">
          <a:spLocks noChangeArrowheads="1"/>
        </xdr:cNvSpPr>
      </xdr:nvSpPr>
      <xdr:spPr bwMode="auto">
        <a:xfrm>
          <a:off x="5151120" y="2616708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50</xdr:row>
      <xdr:rowOff>0</xdr:rowOff>
    </xdr:from>
    <xdr:ext cx="72390" cy="252200"/>
    <xdr:sp macro="" textlink="">
      <xdr:nvSpPr>
        <xdr:cNvPr id="6" name="Text Box 2">
          <a:extLst>
            <a:ext uri="{FF2B5EF4-FFF2-40B4-BE49-F238E27FC236}">
              <a16:creationId xmlns:a16="http://schemas.microsoft.com/office/drawing/2014/main" id="{8F4047AF-8126-49FA-A780-79C5828E43A2}"/>
            </a:ext>
          </a:extLst>
        </xdr:cNvPr>
        <xdr:cNvSpPr txBox="1">
          <a:spLocks noChangeArrowheads="1"/>
        </xdr:cNvSpPr>
      </xdr:nvSpPr>
      <xdr:spPr bwMode="auto">
        <a:xfrm>
          <a:off x="5151120" y="2616708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50</xdr:row>
      <xdr:rowOff>0</xdr:rowOff>
    </xdr:from>
    <xdr:ext cx="72390" cy="252200"/>
    <xdr:sp macro="" textlink="">
      <xdr:nvSpPr>
        <xdr:cNvPr id="7" name="Text Box 3">
          <a:extLst>
            <a:ext uri="{FF2B5EF4-FFF2-40B4-BE49-F238E27FC236}">
              <a16:creationId xmlns:a16="http://schemas.microsoft.com/office/drawing/2014/main" id="{C833BFF5-324D-40C3-BC0A-E1BABAB6382F}"/>
            </a:ext>
          </a:extLst>
        </xdr:cNvPr>
        <xdr:cNvSpPr txBox="1">
          <a:spLocks noChangeArrowheads="1"/>
        </xdr:cNvSpPr>
      </xdr:nvSpPr>
      <xdr:spPr bwMode="auto">
        <a:xfrm>
          <a:off x="5151120" y="2616708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50</xdr:row>
      <xdr:rowOff>0</xdr:rowOff>
    </xdr:from>
    <xdr:ext cx="72390" cy="252200"/>
    <xdr:sp macro="" textlink="">
      <xdr:nvSpPr>
        <xdr:cNvPr id="8" name="Text Box 1">
          <a:extLst>
            <a:ext uri="{FF2B5EF4-FFF2-40B4-BE49-F238E27FC236}">
              <a16:creationId xmlns:a16="http://schemas.microsoft.com/office/drawing/2014/main" id="{6027707C-AF9D-4D6B-9C79-950638E18288}"/>
            </a:ext>
          </a:extLst>
        </xdr:cNvPr>
        <xdr:cNvSpPr txBox="1">
          <a:spLocks noChangeArrowheads="1"/>
        </xdr:cNvSpPr>
      </xdr:nvSpPr>
      <xdr:spPr bwMode="auto">
        <a:xfrm>
          <a:off x="5151120" y="2616708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50</xdr:row>
      <xdr:rowOff>0</xdr:rowOff>
    </xdr:from>
    <xdr:ext cx="72390" cy="252200"/>
    <xdr:sp macro="" textlink="">
      <xdr:nvSpPr>
        <xdr:cNvPr id="9" name="Text Box 2">
          <a:extLst>
            <a:ext uri="{FF2B5EF4-FFF2-40B4-BE49-F238E27FC236}">
              <a16:creationId xmlns:a16="http://schemas.microsoft.com/office/drawing/2014/main" id="{01F867C4-9AF5-49A9-B841-2880FAE5ADAA}"/>
            </a:ext>
          </a:extLst>
        </xdr:cNvPr>
        <xdr:cNvSpPr txBox="1">
          <a:spLocks noChangeArrowheads="1"/>
        </xdr:cNvSpPr>
      </xdr:nvSpPr>
      <xdr:spPr bwMode="auto">
        <a:xfrm>
          <a:off x="5151120" y="2616708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50</xdr:row>
      <xdr:rowOff>0</xdr:rowOff>
    </xdr:from>
    <xdr:ext cx="72390" cy="252200"/>
    <xdr:sp macro="" textlink="">
      <xdr:nvSpPr>
        <xdr:cNvPr id="10" name="Text Box 3">
          <a:extLst>
            <a:ext uri="{FF2B5EF4-FFF2-40B4-BE49-F238E27FC236}">
              <a16:creationId xmlns:a16="http://schemas.microsoft.com/office/drawing/2014/main" id="{8C2B18FC-493F-474C-B5AD-9926FD9882F6}"/>
            </a:ext>
          </a:extLst>
        </xdr:cNvPr>
        <xdr:cNvSpPr txBox="1">
          <a:spLocks noChangeArrowheads="1"/>
        </xdr:cNvSpPr>
      </xdr:nvSpPr>
      <xdr:spPr bwMode="auto">
        <a:xfrm>
          <a:off x="5151120" y="2616708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50</xdr:row>
      <xdr:rowOff>0</xdr:rowOff>
    </xdr:from>
    <xdr:ext cx="72390" cy="252200"/>
    <xdr:sp macro="" textlink="">
      <xdr:nvSpPr>
        <xdr:cNvPr id="11" name="Text Box 1">
          <a:extLst>
            <a:ext uri="{FF2B5EF4-FFF2-40B4-BE49-F238E27FC236}">
              <a16:creationId xmlns:a16="http://schemas.microsoft.com/office/drawing/2014/main" id="{B3631F79-A995-495A-B943-4A6D8B7B6E6F}"/>
            </a:ext>
          </a:extLst>
        </xdr:cNvPr>
        <xdr:cNvSpPr txBox="1">
          <a:spLocks noChangeArrowheads="1"/>
        </xdr:cNvSpPr>
      </xdr:nvSpPr>
      <xdr:spPr bwMode="auto">
        <a:xfrm>
          <a:off x="5151120" y="2616708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50</xdr:row>
      <xdr:rowOff>0</xdr:rowOff>
    </xdr:from>
    <xdr:ext cx="72390" cy="252200"/>
    <xdr:sp macro="" textlink="">
      <xdr:nvSpPr>
        <xdr:cNvPr id="12" name="Text Box 2">
          <a:extLst>
            <a:ext uri="{FF2B5EF4-FFF2-40B4-BE49-F238E27FC236}">
              <a16:creationId xmlns:a16="http://schemas.microsoft.com/office/drawing/2014/main" id="{DB4CE571-6ECB-48A8-A508-14837D2B695E}"/>
            </a:ext>
          </a:extLst>
        </xdr:cNvPr>
        <xdr:cNvSpPr txBox="1">
          <a:spLocks noChangeArrowheads="1"/>
        </xdr:cNvSpPr>
      </xdr:nvSpPr>
      <xdr:spPr bwMode="auto">
        <a:xfrm>
          <a:off x="5151120" y="2616708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50</xdr:row>
      <xdr:rowOff>0</xdr:rowOff>
    </xdr:from>
    <xdr:ext cx="72390" cy="252200"/>
    <xdr:sp macro="" textlink="">
      <xdr:nvSpPr>
        <xdr:cNvPr id="13" name="Text Box 3">
          <a:extLst>
            <a:ext uri="{FF2B5EF4-FFF2-40B4-BE49-F238E27FC236}">
              <a16:creationId xmlns:a16="http://schemas.microsoft.com/office/drawing/2014/main" id="{186C518E-3473-4FC0-8DCB-C141C054D37A}"/>
            </a:ext>
          </a:extLst>
        </xdr:cNvPr>
        <xdr:cNvSpPr txBox="1">
          <a:spLocks noChangeArrowheads="1"/>
        </xdr:cNvSpPr>
      </xdr:nvSpPr>
      <xdr:spPr bwMode="auto">
        <a:xfrm>
          <a:off x="5151120" y="2616708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50</xdr:row>
      <xdr:rowOff>0</xdr:rowOff>
    </xdr:from>
    <xdr:ext cx="72390" cy="252200"/>
    <xdr:sp macro="" textlink="">
      <xdr:nvSpPr>
        <xdr:cNvPr id="14" name="Text Box 1">
          <a:extLst>
            <a:ext uri="{FF2B5EF4-FFF2-40B4-BE49-F238E27FC236}">
              <a16:creationId xmlns:a16="http://schemas.microsoft.com/office/drawing/2014/main" id="{391C90D2-80F5-427D-8D14-06AA88A6A5DC}"/>
            </a:ext>
          </a:extLst>
        </xdr:cNvPr>
        <xdr:cNvSpPr txBox="1">
          <a:spLocks noChangeArrowheads="1"/>
        </xdr:cNvSpPr>
      </xdr:nvSpPr>
      <xdr:spPr bwMode="auto">
        <a:xfrm>
          <a:off x="5151120" y="2616708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50</xdr:row>
      <xdr:rowOff>0</xdr:rowOff>
    </xdr:from>
    <xdr:ext cx="72390" cy="252200"/>
    <xdr:sp macro="" textlink="">
      <xdr:nvSpPr>
        <xdr:cNvPr id="15" name="Text Box 2">
          <a:extLst>
            <a:ext uri="{FF2B5EF4-FFF2-40B4-BE49-F238E27FC236}">
              <a16:creationId xmlns:a16="http://schemas.microsoft.com/office/drawing/2014/main" id="{D946D4CB-814E-4550-A745-ABA0B8AB0F86}"/>
            </a:ext>
          </a:extLst>
        </xdr:cNvPr>
        <xdr:cNvSpPr txBox="1">
          <a:spLocks noChangeArrowheads="1"/>
        </xdr:cNvSpPr>
      </xdr:nvSpPr>
      <xdr:spPr bwMode="auto">
        <a:xfrm>
          <a:off x="5151120" y="2616708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50</xdr:row>
      <xdr:rowOff>0</xdr:rowOff>
    </xdr:from>
    <xdr:ext cx="72390" cy="252200"/>
    <xdr:sp macro="" textlink="">
      <xdr:nvSpPr>
        <xdr:cNvPr id="16" name="Text Box 3">
          <a:extLst>
            <a:ext uri="{FF2B5EF4-FFF2-40B4-BE49-F238E27FC236}">
              <a16:creationId xmlns:a16="http://schemas.microsoft.com/office/drawing/2014/main" id="{96DCA2B6-2078-48BB-B151-A8E2CAF44EAE}"/>
            </a:ext>
          </a:extLst>
        </xdr:cNvPr>
        <xdr:cNvSpPr txBox="1">
          <a:spLocks noChangeArrowheads="1"/>
        </xdr:cNvSpPr>
      </xdr:nvSpPr>
      <xdr:spPr bwMode="auto">
        <a:xfrm>
          <a:off x="5151120" y="2616708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50</xdr:row>
      <xdr:rowOff>0</xdr:rowOff>
    </xdr:from>
    <xdr:ext cx="72390" cy="252200"/>
    <xdr:sp macro="" textlink="">
      <xdr:nvSpPr>
        <xdr:cNvPr id="17" name="Text Box 1">
          <a:extLst>
            <a:ext uri="{FF2B5EF4-FFF2-40B4-BE49-F238E27FC236}">
              <a16:creationId xmlns:a16="http://schemas.microsoft.com/office/drawing/2014/main" id="{A9BCB465-1C63-4862-9AF9-50E5C6EF13A3}"/>
            </a:ext>
          </a:extLst>
        </xdr:cNvPr>
        <xdr:cNvSpPr txBox="1">
          <a:spLocks noChangeArrowheads="1"/>
        </xdr:cNvSpPr>
      </xdr:nvSpPr>
      <xdr:spPr bwMode="auto">
        <a:xfrm>
          <a:off x="5151120" y="2616708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50</xdr:row>
      <xdr:rowOff>0</xdr:rowOff>
    </xdr:from>
    <xdr:ext cx="72390" cy="252200"/>
    <xdr:sp macro="" textlink="">
      <xdr:nvSpPr>
        <xdr:cNvPr id="18" name="Text Box 2">
          <a:extLst>
            <a:ext uri="{FF2B5EF4-FFF2-40B4-BE49-F238E27FC236}">
              <a16:creationId xmlns:a16="http://schemas.microsoft.com/office/drawing/2014/main" id="{7F2BC0AD-483D-406E-9A87-51CAF6678737}"/>
            </a:ext>
          </a:extLst>
        </xdr:cNvPr>
        <xdr:cNvSpPr txBox="1">
          <a:spLocks noChangeArrowheads="1"/>
        </xdr:cNvSpPr>
      </xdr:nvSpPr>
      <xdr:spPr bwMode="auto">
        <a:xfrm>
          <a:off x="5151120" y="2616708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50</xdr:row>
      <xdr:rowOff>0</xdr:rowOff>
    </xdr:from>
    <xdr:ext cx="72390" cy="252200"/>
    <xdr:sp macro="" textlink="">
      <xdr:nvSpPr>
        <xdr:cNvPr id="19" name="Text Box 3">
          <a:extLst>
            <a:ext uri="{FF2B5EF4-FFF2-40B4-BE49-F238E27FC236}">
              <a16:creationId xmlns:a16="http://schemas.microsoft.com/office/drawing/2014/main" id="{6BF744D4-E121-4199-B21A-DBEC8B0A9FE7}"/>
            </a:ext>
          </a:extLst>
        </xdr:cNvPr>
        <xdr:cNvSpPr txBox="1">
          <a:spLocks noChangeArrowheads="1"/>
        </xdr:cNvSpPr>
      </xdr:nvSpPr>
      <xdr:spPr bwMode="auto">
        <a:xfrm>
          <a:off x="5151120" y="2616708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50</xdr:row>
      <xdr:rowOff>0</xdr:rowOff>
    </xdr:from>
    <xdr:ext cx="72390" cy="252200"/>
    <xdr:sp macro="" textlink="">
      <xdr:nvSpPr>
        <xdr:cNvPr id="20" name="Text Box 1">
          <a:extLst>
            <a:ext uri="{FF2B5EF4-FFF2-40B4-BE49-F238E27FC236}">
              <a16:creationId xmlns:a16="http://schemas.microsoft.com/office/drawing/2014/main" id="{3156B87C-8156-4B97-BA91-BE6A1BFB9942}"/>
            </a:ext>
          </a:extLst>
        </xdr:cNvPr>
        <xdr:cNvSpPr txBox="1">
          <a:spLocks noChangeArrowheads="1"/>
        </xdr:cNvSpPr>
      </xdr:nvSpPr>
      <xdr:spPr bwMode="auto">
        <a:xfrm>
          <a:off x="5151120" y="2616708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50</xdr:row>
      <xdr:rowOff>0</xdr:rowOff>
    </xdr:from>
    <xdr:ext cx="72390" cy="252200"/>
    <xdr:sp macro="" textlink="">
      <xdr:nvSpPr>
        <xdr:cNvPr id="21" name="Text Box 2">
          <a:extLst>
            <a:ext uri="{FF2B5EF4-FFF2-40B4-BE49-F238E27FC236}">
              <a16:creationId xmlns:a16="http://schemas.microsoft.com/office/drawing/2014/main" id="{97D1BC5A-B476-4C8E-BEEF-C3ED01839E28}"/>
            </a:ext>
          </a:extLst>
        </xdr:cNvPr>
        <xdr:cNvSpPr txBox="1">
          <a:spLocks noChangeArrowheads="1"/>
        </xdr:cNvSpPr>
      </xdr:nvSpPr>
      <xdr:spPr bwMode="auto">
        <a:xfrm>
          <a:off x="5151120" y="2616708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50</xdr:row>
      <xdr:rowOff>0</xdr:rowOff>
    </xdr:from>
    <xdr:ext cx="72390" cy="252200"/>
    <xdr:sp macro="" textlink="">
      <xdr:nvSpPr>
        <xdr:cNvPr id="22" name="Text Box 3">
          <a:extLst>
            <a:ext uri="{FF2B5EF4-FFF2-40B4-BE49-F238E27FC236}">
              <a16:creationId xmlns:a16="http://schemas.microsoft.com/office/drawing/2014/main" id="{4FE156AD-7EB1-4942-ADC1-EC5746F40348}"/>
            </a:ext>
          </a:extLst>
        </xdr:cNvPr>
        <xdr:cNvSpPr txBox="1">
          <a:spLocks noChangeArrowheads="1"/>
        </xdr:cNvSpPr>
      </xdr:nvSpPr>
      <xdr:spPr bwMode="auto">
        <a:xfrm>
          <a:off x="5151120" y="2616708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50</xdr:row>
      <xdr:rowOff>0</xdr:rowOff>
    </xdr:from>
    <xdr:ext cx="72390" cy="252200"/>
    <xdr:sp macro="" textlink="">
      <xdr:nvSpPr>
        <xdr:cNvPr id="23" name="Text Box 1">
          <a:extLst>
            <a:ext uri="{FF2B5EF4-FFF2-40B4-BE49-F238E27FC236}">
              <a16:creationId xmlns:a16="http://schemas.microsoft.com/office/drawing/2014/main" id="{72DCE596-17F7-432E-B1D5-DF7B0D0CF50F}"/>
            </a:ext>
          </a:extLst>
        </xdr:cNvPr>
        <xdr:cNvSpPr txBox="1">
          <a:spLocks noChangeArrowheads="1"/>
        </xdr:cNvSpPr>
      </xdr:nvSpPr>
      <xdr:spPr bwMode="auto">
        <a:xfrm>
          <a:off x="5151120" y="2616708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50</xdr:row>
      <xdr:rowOff>0</xdr:rowOff>
    </xdr:from>
    <xdr:ext cx="72390" cy="252200"/>
    <xdr:sp macro="" textlink="">
      <xdr:nvSpPr>
        <xdr:cNvPr id="24" name="Text Box 2">
          <a:extLst>
            <a:ext uri="{FF2B5EF4-FFF2-40B4-BE49-F238E27FC236}">
              <a16:creationId xmlns:a16="http://schemas.microsoft.com/office/drawing/2014/main" id="{39C1FE57-201F-47AB-B60D-F995BAFB8BF3}"/>
            </a:ext>
          </a:extLst>
        </xdr:cNvPr>
        <xdr:cNvSpPr txBox="1">
          <a:spLocks noChangeArrowheads="1"/>
        </xdr:cNvSpPr>
      </xdr:nvSpPr>
      <xdr:spPr bwMode="auto">
        <a:xfrm>
          <a:off x="5151120" y="2616708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50</xdr:row>
      <xdr:rowOff>0</xdr:rowOff>
    </xdr:from>
    <xdr:ext cx="72390" cy="252200"/>
    <xdr:sp macro="" textlink="">
      <xdr:nvSpPr>
        <xdr:cNvPr id="25" name="Text Box 3">
          <a:extLst>
            <a:ext uri="{FF2B5EF4-FFF2-40B4-BE49-F238E27FC236}">
              <a16:creationId xmlns:a16="http://schemas.microsoft.com/office/drawing/2014/main" id="{EB83A9B6-710E-4B96-8A86-165A14F2D6B7}"/>
            </a:ext>
          </a:extLst>
        </xdr:cNvPr>
        <xdr:cNvSpPr txBox="1">
          <a:spLocks noChangeArrowheads="1"/>
        </xdr:cNvSpPr>
      </xdr:nvSpPr>
      <xdr:spPr bwMode="auto">
        <a:xfrm>
          <a:off x="5151120" y="2616708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50</xdr:row>
      <xdr:rowOff>0</xdr:rowOff>
    </xdr:from>
    <xdr:ext cx="72390" cy="228600"/>
    <xdr:sp macro="" textlink="">
      <xdr:nvSpPr>
        <xdr:cNvPr id="26" name="Text Box 1">
          <a:extLst>
            <a:ext uri="{FF2B5EF4-FFF2-40B4-BE49-F238E27FC236}">
              <a16:creationId xmlns:a16="http://schemas.microsoft.com/office/drawing/2014/main" id="{C6D15302-37F8-4639-A939-052DB1D34853}"/>
            </a:ext>
          </a:extLst>
        </xdr:cNvPr>
        <xdr:cNvSpPr txBox="1">
          <a:spLocks noChangeArrowheads="1"/>
        </xdr:cNvSpPr>
      </xdr:nvSpPr>
      <xdr:spPr bwMode="auto">
        <a:xfrm>
          <a:off x="5151120" y="2616708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50</xdr:row>
      <xdr:rowOff>0</xdr:rowOff>
    </xdr:from>
    <xdr:ext cx="72390" cy="228600"/>
    <xdr:sp macro="" textlink="">
      <xdr:nvSpPr>
        <xdr:cNvPr id="27" name="Text Box 2">
          <a:extLst>
            <a:ext uri="{FF2B5EF4-FFF2-40B4-BE49-F238E27FC236}">
              <a16:creationId xmlns:a16="http://schemas.microsoft.com/office/drawing/2014/main" id="{33249ABF-7239-4331-82BA-43793793934F}"/>
            </a:ext>
          </a:extLst>
        </xdr:cNvPr>
        <xdr:cNvSpPr txBox="1">
          <a:spLocks noChangeArrowheads="1"/>
        </xdr:cNvSpPr>
      </xdr:nvSpPr>
      <xdr:spPr bwMode="auto">
        <a:xfrm>
          <a:off x="5151120" y="2616708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50</xdr:row>
      <xdr:rowOff>0</xdr:rowOff>
    </xdr:from>
    <xdr:ext cx="72390" cy="228600"/>
    <xdr:sp macro="" textlink="">
      <xdr:nvSpPr>
        <xdr:cNvPr id="28" name="Text Box 3">
          <a:extLst>
            <a:ext uri="{FF2B5EF4-FFF2-40B4-BE49-F238E27FC236}">
              <a16:creationId xmlns:a16="http://schemas.microsoft.com/office/drawing/2014/main" id="{ADFDC371-1D1F-4C6A-AAEC-B5B32758D8BA}"/>
            </a:ext>
          </a:extLst>
        </xdr:cNvPr>
        <xdr:cNvSpPr txBox="1">
          <a:spLocks noChangeArrowheads="1"/>
        </xdr:cNvSpPr>
      </xdr:nvSpPr>
      <xdr:spPr bwMode="auto">
        <a:xfrm>
          <a:off x="5151120" y="2616708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50</xdr:row>
      <xdr:rowOff>0</xdr:rowOff>
    </xdr:from>
    <xdr:ext cx="72390" cy="228600"/>
    <xdr:sp macro="" textlink="">
      <xdr:nvSpPr>
        <xdr:cNvPr id="29" name="Text Box 1">
          <a:extLst>
            <a:ext uri="{FF2B5EF4-FFF2-40B4-BE49-F238E27FC236}">
              <a16:creationId xmlns:a16="http://schemas.microsoft.com/office/drawing/2014/main" id="{5F762291-9B4E-428C-B42E-04711C776B49}"/>
            </a:ext>
          </a:extLst>
        </xdr:cNvPr>
        <xdr:cNvSpPr txBox="1">
          <a:spLocks noChangeArrowheads="1"/>
        </xdr:cNvSpPr>
      </xdr:nvSpPr>
      <xdr:spPr bwMode="auto">
        <a:xfrm>
          <a:off x="5151120" y="2616708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50</xdr:row>
      <xdr:rowOff>0</xdr:rowOff>
    </xdr:from>
    <xdr:ext cx="72390" cy="228600"/>
    <xdr:sp macro="" textlink="">
      <xdr:nvSpPr>
        <xdr:cNvPr id="30" name="Text Box 2">
          <a:extLst>
            <a:ext uri="{FF2B5EF4-FFF2-40B4-BE49-F238E27FC236}">
              <a16:creationId xmlns:a16="http://schemas.microsoft.com/office/drawing/2014/main" id="{772640D5-5ECD-4E4F-B7A2-33B48718E9DD}"/>
            </a:ext>
          </a:extLst>
        </xdr:cNvPr>
        <xdr:cNvSpPr txBox="1">
          <a:spLocks noChangeArrowheads="1"/>
        </xdr:cNvSpPr>
      </xdr:nvSpPr>
      <xdr:spPr bwMode="auto">
        <a:xfrm>
          <a:off x="5151120" y="2616708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50</xdr:row>
      <xdr:rowOff>0</xdr:rowOff>
    </xdr:from>
    <xdr:ext cx="72390" cy="228600"/>
    <xdr:sp macro="" textlink="">
      <xdr:nvSpPr>
        <xdr:cNvPr id="31" name="Text Box 3">
          <a:extLst>
            <a:ext uri="{FF2B5EF4-FFF2-40B4-BE49-F238E27FC236}">
              <a16:creationId xmlns:a16="http://schemas.microsoft.com/office/drawing/2014/main" id="{082A28E7-7174-4777-AE95-80DE08C80551}"/>
            </a:ext>
          </a:extLst>
        </xdr:cNvPr>
        <xdr:cNvSpPr txBox="1">
          <a:spLocks noChangeArrowheads="1"/>
        </xdr:cNvSpPr>
      </xdr:nvSpPr>
      <xdr:spPr bwMode="auto">
        <a:xfrm>
          <a:off x="5151120" y="2616708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50</xdr:row>
      <xdr:rowOff>0</xdr:rowOff>
    </xdr:from>
    <xdr:ext cx="72390" cy="228600"/>
    <xdr:sp macro="" textlink="">
      <xdr:nvSpPr>
        <xdr:cNvPr id="32" name="Text Box 1">
          <a:extLst>
            <a:ext uri="{FF2B5EF4-FFF2-40B4-BE49-F238E27FC236}">
              <a16:creationId xmlns:a16="http://schemas.microsoft.com/office/drawing/2014/main" id="{2C5C3EBD-3D29-4F63-B2AB-0AC9B4A69DD4}"/>
            </a:ext>
          </a:extLst>
        </xdr:cNvPr>
        <xdr:cNvSpPr txBox="1">
          <a:spLocks noChangeArrowheads="1"/>
        </xdr:cNvSpPr>
      </xdr:nvSpPr>
      <xdr:spPr bwMode="auto">
        <a:xfrm>
          <a:off x="5151120" y="2616708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50</xdr:row>
      <xdr:rowOff>0</xdr:rowOff>
    </xdr:from>
    <xdr:ext cx="72390" cy="228600"/>
    <xdr:sp macro="" textlink="">
      <xdr:nvSpPr>
        <xdr:cNvPr id="33" name="Text Box 2">
          <a:extLst>
            <a:ext uri="{FF2B5EF4-FFF2-40B4-BE49-F238E27FC236}">
              <a16:creationId xmlns:a16="http://schemas.microsoft.com/office/drawing/2014/main" id="{B967067D-4565-485D-969C-BFDE626685B7}"/>
            </a:ext>
          </a:extLst>
        </xdr:cNvPr>
        <xdr:cNvSpPr txBox="1">
          <a:spLocks noChangeArrowheads="1"/>
        </xdr:cNvSpPr>
      </xdr:nvSpPr>
      <xdr:spPr bwMode="auto">
        <a:xfrm>
          <a:off x="5151120" y="2616708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50</xdr:row>
      <xdr:rowOff>0</xdr:rowOff>
    </xdr:from>
    <xdr:ext cx="72390" cy="228600"/>
    <xdr:sp macro="" textlink="">
      <xdr:nvSpPr>
        <xdr:cNvPr id="34" name="Text Box 3">
          <a:extLst>
            <a:ext uri="{FF2B5EF4-FFF2-40B4-BE49-F238E27FC236}">
              <a16:creationId xmlns:a16="http://schemas.microsoft.com/office/drawing/2014/main" id="{4E660CEB-697E-4B75-8D2B-0EBB1662717F}"/>
            </a:ext>
          </a:extLst>
        </xdr:cNvPr>
        <xdr:cNvSpPr txBox="1">
          <a:spLocks noChangeArrowheads="1"/>
        </xdr:cNvSpPr>
      </xdr:nvSpPr>
      <xdr:spPr bwMode="auto">
        <a:xfrm>
          <a:off x="5151120" y="2616708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50</xdr:row>
      <xdr:rowOff>0</xdr:rowOff>
    </xdr:from>
    <xdr:ext cx="72390" cy="228600"/>
    <xdr:sp macro="" textlink="">
      <xdr:nvSpPr>
        <xdr:cNvPr id="35" name="Text Box 1">
          <a:extLst>
            <a:ext uri="{FF2B5EF4-FFF2-40B4-BE49-F238E27FC236}">
              <a16:creationId xmlns:a16="http://schemas.microsoft.com/office/drawing/2014/main" id="{01EB933E-22B6-40AF-B911-C715EF50FC98}"/>
            </a:ext>
          </a:extLst>
        </xdr:cNvPr>
        <xdr:cNvSpPr txBox="1">
          <a:spLocks noChangeArrowheads="1"/>
        </xdr:cNvSpPr>
      </xdr:nvSpPr>
      <xdr:spPr bwMode="auto">
        <a:xfrm>
          <a:off x="5151120" y="2616708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50</xdr:row>
      <xdr:rowOff>0</xdr:rowOff>
    </xdr:from>
    <xdr:ext cx="72390" cy="228600"/>
    <xdr:sp macro="" textlink="">
      <xdr:nvSpPr>
        <xdr:cNvPr id="36" name="Text Box 2">
          <a:extLst>
            <a:ext uri="{FF2B5EF4-FFF2-40B4-BE49-F238E27FC236}">
              <a16:creationId xmlns:a16="http://schemas.microsoft.com/office/drawing/2014/main" id="{3465694C-0F39-4878-9D93-62F9BAFAB0BF}"/>
            </a:ext>
          </a:extLst>
        </xdr:cNvPr>
        <xdr:cNvSpPr txBox="1">
          <a:spLocks noChangeArrowheads="1"/>
        </xdr:cNvSpPr>
      </xdr:nvSpPr>
      <xdr:spPr bwMode="auto">
        <a:xfrm>
          <a:off x="5151120" y="2616708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50</xdr:row>
      <xdr:rowOff>0</xdr:rowOff>
    </xdr:from>
    <xdr:ext cx="72390" cy="228600"/>
    <xdr:sp macro="" textlink="">
      <xdr:nvSpPr>
        <xdr:cNvPr id="37" name="Text Box 3">
          <a:extLst>
            <a:ext uri="{FF2B5EF4-FFF2-40B4-BE49-F238E27FC236}">
              <a16:creationId xmlns:a16="http://schemas.microsoft.com/office/drawing/2014/main" id="{8CD21941-DB22-4467-893B-98BCBAA74B88}"/>
            </a:ext>
          </a:extLst>
        </xdr:cNvPr>
        <xdr:cNvSpPr txBox="1">
          <a:spLocks noChangeArrowheads="1"/>
        </xdr:cNvSpPr>
      </xdr:nvSpPr>
      <xdr:spPr bwMode="auto">
        <a:xfrm>
          <a:off x="5151120" y="2616708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50</xdr:row>
      <xdr:rowOff>0</xdr:rowOff>
    </xdr:from>
    <xdr:ext cx="72390" cy="228600"/>
    <xdr:sp macro="" textlink="">
      <xdr:nvSpPr>
        <xdr:cNvPr id="38" name="Text Box 1">
          <a:extLst>
            <a:ext uri="{FF2B5EF4-FFF2-40B4-BE49-F238E27FC236}">
              <a16:creationId xmlns:a16="http://schemas.microsoft.com/office/drawing/2014/main" id="{10524297-BE90-4959-A749-1883897FED76}"/>
            </a:ext>
          </a:extLst>
        </xdr:cNvPr>
        <xdr:cNvSpPr txBox="1">
          <a:spLocks noChangeArrowheads="1"/>
        </xdr:cNvSpPr>
      </xdr:nvSpPr>
      <xdr:spPr bwMode="auto">
        <a:xfrm>
          <a:off x="5151120" y="2616708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50</xdr:row>
      <xdr:rowOff>0</xdr:rowOff>
    </xdr:from>
    <xdr:ext cx="72390" cy="228600"/>
    <xdr:sp macro="" textlink="">
      <xdr:nvSpPr>
        <xdr:cNvPr id="39" name="Text Box 2">
          <a:extLst>
            <a:ext uri="{FF2B5EF4-FFF2-40B4-BE49-F238E27FC236}">
              <a16:creationId xmlns:a16="http://schemas.microsoft.com/office/drawing/2014/main" id="{8BC3F2AD-1679-4218-ABB2-8FDEF938D339}"/>
            </a:ext>
          </a:extLst>
        </xdr:cNvPr>
        <xdr:cNvSpPr txBox="1">
          <a:spLocks noChangeArrowheads="1"/>
        </xdr:cNvSpPr>
      </xdr:nvSpPr>
      <xdr:spPr bwMode="auto">
        <a:xfrm>
          <a:off x="5151120" y="2616708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50</xdr:row>
      <xdr:rowOff>0</xdr:rowOff>
    </xdr:from>
    <xdr:ext cx="72390" cy="228600"/>
    <xdr:sp macro="" textlink="">
      <xdr:nvSpPr>
        <xdr:cNvPr id="40" name="Text Box 3">
          <a:extLst>
            <a:ext uri="{FF2B5EF4-FFF2-40B4-BE49-F238E27FC236}">
              <a16:creationId xmlns:a16="http://schemas.microsoft.com/office/drawing/2014/main" id="{1E168B41-E9C1-4AD7-9EA5-8F0F6DA3D66A}"/>
            </a:ext>
          </a:extLst>
        </xdr:cNvPr>
        <xdr:cNvSpPr txBox="1">
          <a:spLocks noChangeArrowheads="1"/>
        </xdr:cNvSpPr>
      </xdr:nvSpPr>
      <xdr:spPr bwMode="auto">
        <a:xfrm>
          <a:off x="5151120" y="2616708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50</xdr:row>
      <xdr:rowOff>0</xdr:rowOff>
    </xdr:from>
    <xdr:ext cx="72390" cy="228600"/>
    <xdr:sp macro="" textlink="">
      <xdr:nvSpPr>
        <xdr:cNvPr id="41" name="Text Box 1">
          <a:extLst>
            <a:ext uri="{FF2B5EF4-FFF2-40B4-BE49-F238E27FC236}">
              <a16:creationId xmlns:a16="http://schemas.microsoft.com/office/drawing/2014/main" id="{FF44C2FA-464C-4D36-96AD-4303239CAC48}"/>
            </a:ext>
          </a:extLst>
        </xdr:cNvPr>
        <xdr:cNvSpPr txBox="1">
          <a:spLocks noChangeArrowheads="1"/>
        </xdr:cNvSpPr>
      </xdr:nvSpPr>
      <xdr:spPr bwMode="auto">
        <a:xfrm>
          <a:off x="5151120" y="2616708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50</xdr:row>
      <xdr:rowOff>0</xdr:rowOff>
    </xdr:from>
    <xdr:ext cx="72390" cy="228600"/>
    <xdr:sp macro="" textlink="">
      <xdr:nvSpPr>
        <xdr:cNvPr id="42" name="Text Box 2">
          <a:extLst>
            <a:ext uri="{FF2B5EF4-FFF2-40B4-BE49-F238E27FC236}">
              <a16:creationId xmlns:a16="http://schemas.microsoft.com/office/drawing/2014/main" id="{024AB791-0E7C-4647-8C09-A3F4373F2219}"/>
            </a:ext>
          </a:extLst>
        </xdr:cNvPr>
        <xdr:cNvSpPr txBox="1">
          <a:spLocks noChangeArrowheads="1"/>
        </xdr:cNvSpPr>
      </xdr:nvSpPr>
      <xdr:spPr bwMode="auto">
        <a:xfrm>
          <a:off x="5151120" y="2616708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50</xdr:row>
      <xdr:rowOff>0</xdr:rowOff>
    </xdr:from>
    <xdr:ext cx="72390" cy="228600"/>
    <xdr:sp macro="" textlink="">
      <xdr:nvSpPr>
        <xdr:cNvPr id="43" name="Text Box 3">
          <a:extLst>
            <a:ext uri="{FF2B5EF4-FFF2-40B4-BE49-F238E27FC236}">
              <a16:creationId xmlns:a16="http://schemas.microsoft.com/office/drawing/2014/main" id="{D347B065-8465-46B3-91B1-57BC41A38C34}"/>
            </a:ext>
          </a:extLst>
        </xdr:cNvPr>
        <xdr:cNvSpPr txBox="1">
          <a:spLocks noChangeArrowheads="1"/>
        </xdr:cNvSpPr>
      </xdr:nvSpPr>
      <xdr:spPr bwMode="auto">
        <a:xfrm>
          <a:off x="5151120" y="2616708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50</xdr:row>
      <xdr:rowOff>0</xdr:rowOff>
    </xdr:from>
    <xdr:ext cx="72390" cy="228600"/>
    <xdr:sp macro="" textlink="">
      <xdr:nvSpPr>
        <xdr:cNvPr id="44" name="Text Box 1">
          <a:extLst>
            <a:ext uri="{FF2B5EF4-FFF2-40B4-BE49-F238E27FC236}">
              <a16:creationId xmlns:a16="http://schemas.microsoft.com/office/drawing/2014/main" id="{8D339F58-882D-490E-86A3-99642B7FA232}"/>
            </a:ext>
          </a:extLst>
        </xdr:cNvPr>
        <xdr:cNvSpPr txBox="1">
          <a:spLocks noChangeArrowheads="1"/>
        </xdr:cNvSpPr>
      </xdr:nvSpPr>
      <xdr:spPr bwMode="auto">
        <a:xfrm>
          <a:off x="5151120" y="2616708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50</xdr:row>
      <xdr:rowOff>0</xdr:rowOff>
    </xdr:from>
    <xdr:ext cx="72390" cy="228600"/>
    <xdr:sp macro="" textlink="">
      <xdr:nvSpPr>
        <xdr:cNvPr id="45" name="Text Box 2">
          <a:extLst>
            <a:ext uri="{FF2B5EF4-FFF2-40B4-BE49-F238E27FC236}">
              <a16:creationId xmlns:a16="http://schemas.microsoft.com/office/drawing/2014/main" id="{5986C514-FA92-4A52-AF90-E5CC4E5E0DF6}"/>
            </a:ext>
          </a:extLst>
        </xdr:cNvPr>
        <xdr:cNvSpPr txBox="1">
          <a:spLocks noChangeArrowheads="1"/>
        </xdr:cNvSpPr>
      </xdr:nvSpPr>
      <xdr:spPr bwMode="auto">
        <a:xfrm>
          <a:off x="5151120" y="2616708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50</xdr:row>
      <xdr:rowOff>0</xdr:rowOff>
    </xdr:from>
    <xdr:ext cx="72390" cy="228600"/>
    <xdr:sp macro="" textlink="">
      <xdr:nvSpPr>
        <xdr:cNvPr id="46" name="Text Box 3">
          <a:extLst>
            <a:ext uri="{FF2B5EF4-FFF2-40B4-BE49-F238E27FC236}">
              <a16:creationId xmlns:a16="http://schemas.microsoft.com/office/drawing/2014/main" id="{D28AD918-A9FC-48CB-8D28-4D4EDC2535B4}"/>
            </a:ext>
          </a:extLst>
        </xdr:cNvPr>
        <xdr:cNvSpPr txBox="1">
          <a:spLocks noChangeArrowheads="1"/>
        </xdr:cNvSpPr>
      </xdr:nvSpPr>
      <xdr:spPr bwMode="auto">
        <a:xfrm>
          <a:off x="5151120" y="2616708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50</xdr:row>
      <xdr:rowOff>0</xdr:rowOff>
    </xdr:from>
    <xdr:ext cx="72390" cy="228600"/>
    <xdr:sp macro="" textlink="">
      <xdr:nvSpPr>
        <xdr:cNvPr id="47" name="Text Box 1">
          <a:extLst>
            <a:ext uri="{FF2B5EF4-FFF2-40B4-BE49-F238E27FC236}">
              <a16:creationId xmlns:a16="http://schemas.microsoft.com/office/drawing/2014/main" id="{8279816C-CEB2-4BA3-B980-04591DCA33B6}"/>
            </a:ext>
          </a:extLst>
        </xdr:cNvPr>
        <xdr:cNvSpPr txBox="1">
          <a:spLocks noChangeArrowheads="1"/>
        </xdr:cNvSpPr>
      </xdr:nvSpPr>
      <xdr:spPr bwMode="auto">
        <a:xfrm>
          <a:off x="5151120" y="2616708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50</xdr:row>
      <xdr:rowOff>0</xdr:rowOff>
    </xdr:from>
    <xdr:ext cx="72390" cy="228600"/>
    <xdr:sp macro="" textlink="">
      <xdr:nvSpPr>
        <xdr:cNvPr id="48" name="Text Box 2">
          <a:extLst>
            <a:ext uri="{FF2B5EF4-FFF2-40B4-BE49-F238E27FC236}">
              <a16:creationId xmlns:a16="http://schemas.microsoft.com/office/drawing/2014/main" id="{4DE0D1AB-7FC3-41F5-A5DD-94E68C403227}"/>
            </a:ext>
          </a:extLst>
        </xdr:cNvPr>
        <xdr:cNvSpPr txBox="1">
          <a:spLocks noChangeArrowheads="1"/>
        </xdr:cNvSpPr>
      </xdr:nvSpPr>
      <xdr:spPr bwMode="auto">
        <a:xfrm>
          <a:off x="5151120" y="2616708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50</xdr:row>
      <xdr:rowOff>0</xdr:rowOff>
    </xdr:from>
    <xdr:ext cx="72390" cy="228600"/>
    <xdr:sp macro="" textlink="">
      <xdr:nvSpPr>
        <xdr:cNvPr id="49" name="Text Box 3">
          <a:extLst>
            <a:ext uri="{FF2B5EF4-FFF2-40B4-BE49-F238E27FC236}">
              <a16:creationId xmlns:a16="http://schemas.microsoft.com/office/drawing/2014/main" id="{05DFA5F8-4757-466E-A2B3-5DF7D861F0A6}"/>
            </a:ext>
          </a:extLst>
        </xdr:cNvPr>
        <xdr:cNvSpPr txBox="1">
          <a:spLocks noChangeArrowheads="1"/>
        </xdr:cNvSpPr>
      </xdr:nvSpPr>
      <xdr:spPr bwMode="auto">
        <a:xfrm>
          <a:off x="5151120" y="2616708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50</xdr:row>
      <xdr:rowOff>0</xdr:rowOff>
    </xdr:from>
    <xdr:ext cx="72390" cy="228605"/>
    <xdr:sp macro="" textlink="">
      <xdr:nvSpPr>
        <xdr:cNvPr id="50" name="Text Box 1">
          <a:extLst>
            <a:ext uri="{FF2B5EF4-FFF2-40B4-BE49-F238E27FC236}">
              <a16:creationId xmlns:a16="http://schemas.microsoft.com/office/drawing/2014/main" id="{CA1A0B91-FC8C-40E0-B07C-6B7B992DD50D}"/>
            </a:ext>
          </a:extLst>
        </xdr:cNvPr>
        <xdr:cNvSpPr txBox="1">
          <a:spLocks noChangeArrowheads="1"/>
        </xdr:cNvSpPr>
      </xdr:nvSpPr>
      <xdr:spPr bwMode="auto">
        <a:xfrm>
          <a:off x="5151120" y="2616708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50</xdr:row>
      <xdr:rowOff>0</xdr:rowOff>
    </xdr:from>
    <xdr:ext cx="72390" cy="228605"/>
    <xdr:sp macro="" textlink="">
      <xdr:nvSpPr>
        <xdr:cNvPr id="51" name="Text Box 2">
          <a:extLst>
            <a:ext uri="{FF2B5EF4-FFF2-40B4-BE49-F238E27FC236}">
              <a16:creationId xmlns:a16="http://schemas.microsoft.com/office/drawing/2014/main" id="{53CBB1C9-A052-41B2-BD7B-74174398F287}"/>
            </a:ext>
          </a:extLst>
        </xdr:cNvPr>
        <xdr:cNvSpPr txBox="1">
          <a:spLocks noChangeArrowheads="1"/>
        </xdr:cNvSpPr>
      </xdr:nvSpPr>
      <xdr:spPr bwMode="auto">
        <a:xfrm>
          <a:off x="5151120" y="2616708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50</xdr:row>
      <xdr:rowOff>0</xdr:rowOff>
    </xdr:from>
    <xdr:ext cx="72390" cy="228605"/>
    <xdr:sp macro="" textlink="">
      <xdr:nvSpPr>
        <xdr:cNvPr id="52" name="Text Box 3">
          <a:extLst>
            <a:ext uri="{FF2B5EF4-FFF2-40B4-BE49-F238E27FC236}">
              <a16:creationId xmlns:a16="http://schemas.microsoft.com/office/drawing/2014/main" id="{94B693F7-FAA5-46CB-90DD-A6583EF027E5}"/>
            </a:ext>
          </a:extLst>
        </xdr:cNvPr>
        <xdr:cNvSpPr txBox="1">
          <a:spLocks noChangeArrowheads="1"/>
        </xdr:cNvSpPr>
      </xdr:nvSpPr>
      <xdr:spPr bwMode="auto">
        <a:xfrm>
          <a:off x="5151120" y="2616708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50</xdr:row>
      <xdr:rowOff>0</xdr:rowOff>
    </xdr:from>
    <xdr:ext cx="72390" cy="228605"/>
    <xdr:sp macro="" textlink="">
      <xdr:nvSpPr>
        <xdr:cNvPr id="53" name="Text Box 1">
          <a:extLst>
            <a:ext uri="{FF2B5EF4-FFF2-40B4-BE49-F238E27FC236}">
              <a16:creationId xmlns:a16="http://schemas.microsoft.com/office/drawing/2014/main" id="{CB3FD060-3162-4282-92E5-54E2ECD24BFC}"/>
            </a:ext>
          </a:extLst>
        </xdr:cNvPr>
        <xdr:cNvSpPr txBox="1">
          <a:spLocks noChangeArrowheads="1"/>
        </xdr:cNvSpPr>
      </xdr:nvSpPr>
      <xdr:spPr bwMode="auto">
        <a:xfrm>
          <a:off x="5151120" y="2616708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50</xdr:row>
      <xdr:rowOff>0</xdr:rowOff>
    </xdr:from>
    <xdr:ext cx="72390" cy="228605"/>
    <xdr:sp macro="" textlink="">
      <xdr:nvSpPr>
        <xdr:cNvPr id="54" name="Text Box 2">
          <a:extLst>
            <a:ext uri="{FF2B5EF4-FFF2-40B4-BE49-F238E27FC236}">
              <a16:creationId xmlns:a16="http://schemas.microsoft.com/office/drawing/2014/main" id="{A2E608A2-7304-45BC-B3DC-412263D3B453}"/>
            </a:ext>
          </a:extLst>
        </xdr:cNvPr>
        <xdr:cNvSpPr txBox="1">
          <a:spLocks noChangeArrowheads="1"/>
        </xdr:cNvSpPr>
      </xdr:nvSpPr>
      <xdr:spPr bwMode="auto">
        <a:xfrm>
          <a:off x="5151120" y="2616708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50</xdr:row>
      <xdr:rowOff>0</xdr:rowOff>
    </xdr:from>
    <xdr:ext cx="72390" cy="228605"/>
    <xdr:sp macro="" textlink="">
      <xdr:nvSpPr>
        <xdr:cNvPr id="55" name="Text Box 3">
          <a:extLst>
            <a:ext uri="{FF2B5EF4-FFF2-40B4-BE49-F238E27FC236}">
              <a16:creationId xmlns:a16="http://schemas.microsoft.com/office/drawing/2014/main" id="{55EC5F3D-0B58-43C2-838F-FA158F046040}"/>
            </a:ext>
          </a:extLst>
        </xdr:cNvPr>
        <xdr:cNvSpPr txBox="1">
          <a:spLocks noChangeArrowheads="1"/>
        </xdr:cNvSpPr>
      </xdr:nvSpPr>
      <xdr:spPr bwMode="auto">
        <a:xfrm>
          <a:off x="5151120" y="2616708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50</xdr:row>
      <xdr:rowOff>0</xdr:rowOff>
    </xdr:from>
    <xdr:ext cx="72390" cy="228605"/>
    <xdr:sp macro="" textlink="">
      <xdr:nvSpPr>
        <xdr:cNvPr id="56" name="Text Box 1">
          <a:extLst>
            <a:ext uri="{FF2B5EF4-FFF2-40B4-BE49-F238E27FC236}">
              <a16:creationId xmlns:a16="http://schemas.microsoft.com/office/drawing/2014/main" id="{14A571E9-4D9C-4853-BF5B-AD66DFD37EDC}"/>
            </a:ext>
          </a:extLst>
        </xdr:cNvPr>
        <xdr:cNvSpPr txBox="1">
          <a:spLocks noChangeArrowheads="1"/>
        </xdr:cNvSpPr>
      </xdr:nvSpPr>
      <xdr:spPr bwMode="auto">
        <a:xfrm>
          <a:off x="5151120" y="2616708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50</xdr:row>
      <xdr:rowOff>0</xdr:rowOff>
    </xdr:from>
    <xdr:ext cx="72390" cy="228605"/>
    <xdr:sp macro="" textlink="">
      <xdr:nvSpPr>
        <xdr:cNvPr id="57" name="Text Box 2">
          <a:extLst>
            <a:ext uri="{FF2B5EF4-FFF2-40B4-BE49-F238E27FC236}">
              <a16:creationId xmlns:a16="http://schemas.microsoft.com/office/drawing/2014/main" id="{C8D4F5B0-18C3-498B-A7A8-1F90182135B9}"/>
            </a:ext>
          </a:extLst>
        </xdr:cNvPr>
        <xdr:cNvSpPr txBox="1">
          <a:spLocks noChangeArrowheads="1"/>
        </xdr:cNvSpPr>
      </xdr:nvSpPr>
      <xdr:spPr bwMode="auto">
        <a:xfrm>
          <a:off x="5151120" y="2616708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50</xdr:row>
      <xdr:rowOff>0</xdr:rowOff>
    </xdr:from>
    <xdr:ext cx="72390" cy="228605"/>
    <xdr:sp macro="" textlink="">
      <xdr:nvSpPr>
        <xdr:cNvPr id="58" name="Text Box 3">
          <a:extLst>
            <a:ext uri="{FF2B5EF4-FFF2-40B4-BE49-F238E27FC236}">
              <a16:creationId xmlns:a16="http://schemas.microsoft.com/office/drawing/2014/main" id="{A6C959A0-556E-4774-BF9D-A95A14D8AFCB}"/>
            </a:ext>
          </a:extLst>
        </xdr:cNvPr>
        <xdr:cNvSpPr txBox="1">
          <a:spLocks noChangeArrowheads="1"/>
        </xdr:cNvSpPr>
      </xdr:nvSpPr>
      <xdr:spPr bwMode="auto">
        <a:xfrm>
          <a:off x="5151120" y="2616708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50</xdr:row>
      <xdr:rowOff>0</xdr:rowOff>
    </xdr:from>
    <xdr:ext cx="72390" cy="228605"/>
    <xdr:sp macro="" textlink="">
      <xdr:nvSpPr>
        <xdr:cNvPr id="59" name="Text Box 1">
          <a:extLst>
            <a:ext uri="{FF2B5EF4-FFF2-40B4-BE49-F238E27FC236}">
              <a16:creationId xmlns:a16="http://schemas.microsoft.com/office/drawing/2014/main" id="{1010A5B7-F964-4765-8CA6-FCA81369F546}"/>
            </a:ext>
          </a:extLst>
        </xdr:cNvPr>
        <xdr:cNvSpPr txBox="1">
          <a:spLocks noChangeArrowheads="1"/>
        </xdr:cNvSpPr>
      </xdr:nvSpPr>
      <xdr:spPr bwMode="auto">
        <a:xfrm>
          <a:off x="5151120" y="2616708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50</xdr:row>
      <xdr:rowOff>0</xdr:rowOff>
    </xdr:from>
    <xdr:ext cx="72390" cy="228605"/>
    <xdr:sp macro="" textlink="">
      <xdr:nvSpPr>
        <xdr:cNvPr id="60" name="Text Box 2">
          <a:extLst>
            <a:ext uri="{FF2B5EF4-FFF2-40B4-BE49-F238E27FC236}">
              <a16:creationId xmlns:a16="http://schemas.microsoft.com/office/drawing/2014/main" id="{9696D318-8221-4228-B9CC-7F78D8E57509}"/>
            </a:ext>
          </a:extLst>
        </xdr:cNvPr>
        <xdr:cNvSpPr txBox="1">
          <a:spLocks noChangeArrowheads="1"/>
        </xdr:cNvSpPr>
      </xdr:nvSpPr>
      <xdr:spPr bwMode="auto">
        <a:xfrm>
          <a:off x="5151120" y="2616708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50</xdr:row>
      <xdr:rowOff>0</xdr:rowOff>
    </xdr:from>
    <xdr:ext cx="72390" cy="228605"/>
    <xdr:sp macro="" textlink="">
      <xdr:nvSpPr>
        <xdr:cNvPr id="61" name="Text Box 3">
          <a:extLst>
            <a:ext uri="{FF2B5EF4-FFF2-40B4-BE49-F238E27FC236}">
              <a16:creationId xmlns:a16="http://schemas.microsoft.com/office/drawing/2014/main" id="{88BBD155-47E9-422A-BC30-62792593D1B1}"/>
            </a:ext>
          </a:extLst>
        </xdr:cNvPr>
        <xdr:cNvSpPr txBox="1">
          <a:spLocks noChangeArrowheads="1"/>
        </xdr:cNvSpPr>
      </xdr:nvSpPr>
      <xdr:spPr bwMode="auto">
        <a:xfrm>
          <a:off x="5151120" y="2616708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50</xdr:row>
      <xdr:rowOff>0</xdr:rowOff>
    </xdr:from>
    <xdr:ext cx="72390" cy="228605"/>
    <xdr:sp macro="" textlink="">
      <xdr:nvSpPr>
        <xdr:cNvPr id="62" name="Text Box 1">
          <a:extLst>
            <a:ext uri="{FF2B5EF4-FFF2-40B4-BE49-F238E27FC236}">
              <a16:creationId xmlns:a16="http://schemas.microsoft.com/office/drawing/2014/main" id="{DCC033DC-7E7D-4FF2-83D8-17A2B1FB070A}"/>
            </a:ext>
          </a:extLst>
        </xdr:cNvPr>
        <xdr:cNvSpPr txBox="1">
          <a:spLocks noChangeArrowheads="1"/>
        </xdr:cNvSpPr>
      </xdr:nvSpPr>
      <xdr:spPr bwMode="auto">
        <a:xfrm>
          <a:off x="5151120" y="2616708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50</xdr:row>
      <xdr:rowOff>0</xdr:rowOff>
    </xdr:from>
    <xdr:ext cx="72390" cy="228605"/>
    <xdr:sp macro="" textlink="">
      <xdr:nvSpPr>
        <xdr:cNvPr id="63" name="Text Box 2">
          <a:extLst>
            <a:ext uri="{FF2B5EF4-FFF2-40B4-BE49-F238E27FC236}">
              <a16:creationId xmlns:a16="http://schemas.microsoft.com/office/drawing/2014/main" id="{E3DCFDDC-5CA7-4A4F-95F5-3EEE4656FFA6}"/>
            </a:ext>
          </a:extLst>
        </xdr:cNvPr>
        <xdr:cNvSpPr txBox="1">
          <a:spLocks noChangeArrowheads="1"/>
        </xdr:cNvSpPr>
      </xdr:nvSpPr>
      <xdr:spPr bwMode="auto">
        <a:xfrm>
          <a:off x="5151120" y="2616708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50</xdr:row>
      <xdr:rowOff>0</xdr:rowOff>
    </xdr:from>
    <xdr:ext cx="72390" cy="228605"/>
    <xdr:sp macro="" textlink="">
      <xdr:nvSpPr>
        <xdr:cNvPr id="64" name="Text Box 3">
          <a:extLst>
            <a:ext uri="{FF2B5EF4-FFF2-40B4-BE49-F238E27FC236}">
              <a16:creationId xmlns:a16="http://schemas.microsoft.com/office/drawing/2014/main" id="{B98A6DEE-1B96-411C-8771-77D5B3F03B35}"/>
            </a:ext>
          </a:extLst>
        </xdr:cNvPr>
        <xdr:cNvSpPr txBox="1">
          <a:spLocks noChangeArrowheads="1"/>
        </xdr:cNvSpPr>
      </xdr:nvSpPr>
      <xdr:spPr bwMode="auto">
        <a:xfrm>
          <a:off x="5151120" y="2616708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50</xdr:row>
      <xdr:rowOff>0</xdr:rowOff>
    </xdr:from>
    <xdr:ext cx="72390" cy="228605"/>
    <xdr:sp macro="" textlink="">
      <xdr:nvSpPr>
        <xdr:cNvPr id="65" name="Text Box 1">
          <a:extLst>
            <a:ext uri="{FF2B5EF4-FFF2-40B4-BE49-F238E27FC236}">
              <a16:creationId xmlns:a16="http://schemas.microsoft.com/office/drawing/2014/main" id="{E58A9317-BA63-4111-B9A4-CDB59A8BC81D}"/>
            </a:ext>
          </a:extLst>
        </xdr:cNvPr>
        <xdr:cNvSpPr txBox="1">
          <a:spLocks noChangeArrowheads="1"/>
        </xdr:cNvSpPr>
      </xdr:nvSpPr>
      <xdr:spPr bwMode="auto">
        <a:xfrm>
          <a:off x="5151120" y="2616708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50</xdr:row>
      <xdr:rowOff>0</xdr:rowOff>
    </xdr:from>
    <xdr:ext cx="72390" cy="228605"/>
    <xdr:sp macro="" textlink="">
      <xdr:nvSpPr>
        <xdr:cNvPr id="66" name="Text Box 2">
          <a:extLst>
            <a:ext uri="{FF2B5EF4-FFF2-40B4-BE49-F238E27FC236}">
              <a16:creationId xmlns:a16="http://schemas.microsoft.com/office/drawing/2014/main" id="{EBE311EA-B176-40CF-9620-40B4E4D1C1A2}"/>
            </a:ext>
          </a:extLst>
        </xdr:cNvPr>
        <xdr:cNvSpPr txBox="1">
          <a:spLocks noChangeArrowheads="1"/>
        </xdr:cNvSpPr>
      </xdr:nvSpPr>
      <xdr:spPr bwMode="auto">
        <a:xfrm>
          <a:off x="5151120" y="2616708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50</xdr:row>
      <xdr:rowOff>0</xdr:rowOff>
    </xdr:from>
    <xdr:ext cx="72390" cy="228605"/>
    <xdr:sp macro="" textlink="">
      <xdr:nvSpPr>
        <xdr:cNvPr id="67" name="Text Box 3">
          <a:extLst>
            <a:ext uri="{FF2B5EF4-FFF2-40B4-BE49-F238E27FC236}">
              <a16:creationId xmlns:a16="http://schemas.microsoft.com/office/drawing/2014/main" id="{BF4E6145-4971-4A87-A10A-0C91F80177BA}"/>
            </a:ext>
          </a:extLst>
        </xdr:cNvPr>
        <xdr:cNvSpPr txBox="1">
          <a:spLocks noChangeArrowheads="1"/>
        </xdr:cNvSpPr>
      </xdr:nvSpPr>
      <xdr:spPr bwMode="auto">
        <a:xfrm>
          <a:off x="5151120" y="2616708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50</xdr:row>
      <xdr:rowOff>0</xdr:rowOff>
    </xdr:from>
    <xdr:ext cx="72390" cy="228605"/>
    <xdr:sp macro="" textlink="">
      <xdr:nvSpPr>
        <xdr:cNvPr id="68" name="Text Box 1">
          <a:extLst>
            <a:ext uri="{FF2B5EF4-FFF2-40B4-BE49-F238E27FC236}">
              <a16:creationId xmlns:a16="http://schemas.microsoft.com/office/drawing/2014/main" id="{B9F7405C-CCAE-46F5-98F2-637FD536A4C6}"/>
            </a:ext>
          </a:extLst>
        </xdr:cNvPr>
        <xdr:cNvSpPr txBox="1">
          <a:spLocks noChangeArrowheads="1"/>
        </xdr:cNvSpPr>
      </xdr:nvSpPr>
      <xdr:spPr bwMode="auto">
        <a:xfrm>
          <a:off x="5151120" y="2616708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50</xdr:row>
      <xdr:rowOff>0</xdr:rowOff>
    </xdr:from>
    <xdr:ext cx="72390" cy="228605"/>
    <xdr:sp macro="" textlink="">
      <xdr:nvSpPr>
        <xdr:cNvPr id="69" name="Text Box 2">
          <a:extLst>
            <a:ext uri="{FF2B5EF4-FFF2-40B4-BE49-F238E27FC236}">
              <a16:creationId xmlns:a16="http://schemas.microsoft.com/office/drawing/2014/main" id="{1FFDD38F-F4FE-408A-B55D-2B9B2CECF90A}"/>
            </a:ext>
          </a:extLst>
        </xdr:cNvPr>
        <xdr:cNvSpPr txBox="1">
          <a:spLocks noChangeArrowheads="1"/>
        </xdr:cNvSpPr>
      </xdr:nvSpPr>
      <xdr:spPr bwMode="auto">
        <a:xfrm>
          <a:off x="5151120" y="2616708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50</xdr:row>
      <xdr:rowOff>0</xdr:rowOff>
    </xdr:from>
    <xdr:ext cx="72390" cy="228605"/>
    <xdr:sp macro="" textlink="">
      <xdr:nvSpPr>
        <xdr:cNvPr id="70" name="Text Box 3">
          <a:extLst>
            <a:ext uri="{FF2B5EF4-FFF2-40B4-BE49-F238E27FC236}">
              <a16:creationId xmlns:a16="http://schemas.microsoft.com/office/drawing/2014/main" id="{1072282A-8A09-446C-AF11-AA2FB1F8880E}"/>
            </a:ext>
          </a:extLst>
        </xdr:cNvPr>
        <xdr:cNvSpPr txBox="1">
          <a:spLocks noChangeArrowheads="1"/>
        </xdr:cNvSpPr>
      </xdr:nvSpPr>
      <xdr:spPr bwMode="auto">
        <a:xfrm>
          <a:off x="5151120" y="2616708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50</xdr:row>
      <xdr:rowOff>0</xdr:rowOff>
    </xdr:from>
    <xdr:ext cx="72390" cy="228605"/>
    <xdr:sp macro="" textlink="">
      <xdr:nvSpPr>
        <xdr:cNvPr id="71" name="Text Box 1">
          <a:extLst>
            <a:ext uri="{FF2B5EF4-FFF2-40B4-BE49-F238E27FC236}">
              <a16:creationId xmlns:a16="http://schemas.microsoft.com/office/drawing/2014/main" id="{6CDD26E6-79EF-4E35-917A-17684F754404}"/>
            </a:ext>
          </a:extLst>
        </xdr:cNvPr>
        <xdr:cNvSpPr txBox="1">
          <a:spLocks noChangeArrowheads="1"/>
        </xdr:cNvSpPr>
      </xdr:nvSpPr>
      <xdr:spPr bwMode="auto">
        <a:xfrm>
          <a:off x="5151120" y="2616708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50</xdr:row>
      <xdr:rowOff>0</xdr:rowOff>
    </xdr:from>
    <xdr:ext cx="72390" cy="228605"/>
    <xdr:sp macro="" textlink="">
      <xdr:nvSpPr>
        <xdr:cNvPr id="72" name="Text Box 2">
          <a:extLst>
            <a:ext uri="{FF2B5EF4-FFF2-40B4-BE49-F238E27FC236}">
              <a16:creationId xmlns:a16="http://schemas.microsoft.com/office/drawing/2014/main" id="{CDCC217A-511D-4A3F-9B50-26B5BE7CB7DB}"/>
            </a:ext>
          </a:extLst>
        </xdr:cNvPr>
        <xdr:cNvSpPr txBox="1">
          <a:spLocks noChangeArrowheads="1"/>
        </xdr:cNvSpPr>
      </xdr:nvSpPr>
      <xdr:spPr bwMode="auto">
        <a:xfrm>
          <a:off x="5151120" y="2616708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6.xml><?xml version="1.0" encoding="utf-8"?>
<xdr:wsDr xmlns:xdr="http://schemas.openxmlformats.org/drawingml/2006/spreadsheetDrawing" xmlns:a="http://schemas.openxmlformats.org/drawingml/2006/main">
  <xdr:oneCellAnchor>
    <xdr:from>
      <xdr:col>2</xdr:col>
      <xdr:colOff>0</xdr:colOff>
      <xdr:row>32</xdr:row>
      <xdr:rowOff>0</xdr:rowOff>
    </xdr:from>
    <xdr:ext cx="72390" cy="252200"/>
    <xdr:sp macro="" textlink="">
      <xdr:nvSpPr>
        <xdr:cNvPr id="2" name="Text Box 1">
          <a:extLst>
            <a:ext uri="{FF2B5EF4-FFF2-40B4-BE49-F238E27FC236}">
              <a16:creationId xmlns:a16="http://schemas.microsoft.com/office/drawing/2014/main" id="{75FDF3AF-9CB2-474B-A34E-1F30D2C25D6F}"/>
            </a:ext>
          </a:extLst>
        </xdr:cNvPr>
        <xdr:cNvSpPr txBox="1">
          <a:spLocks noChangeArrowheads="1"/>
        </xdr:cNvSpPr>
      </xdr:nvSpPr>
      <xdr:spPr bwMode="auto">
        <a:xfrm>
          <a:off x="5700713" y="661035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32</xdr:row>
      <xdr:rowOff>0</xdr:rowOff>
    </xdr:from>
    <xdr:ext cx="72390" cy="252200"/>
    <xdr:sp macro="" textlink="">
      <xdr:nvSpPr>
        <xdr:cNvPr id="3" name="Text Box 2">
          <a:extLst>
            <a:ext uri="{FF2B5EF4-FFF2-40B4-BE49-F238E27FC236}">
              <a16:creationId xmlns:a16="http://schemas.microsoft.com/office/drawing/2014/main" id="{422733E0-6904-473E-95C5-9BD41AB7275E}"/>
            </a:ext>
          </a:extLst>
        </xdr:cNvPr>
        <xdr:cNvSpPr txBox="1">
          <a:spLocks noChangeArrowheads="1"/>
        </xdr:cNvSpPr>
      </xdr:nvSpPr>
      <xdr:spPr bwMode="auto">
        <a:xfrm>
          <a:off x="5700713" y="661035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32</xdr:row>
      <xdr:rowOff>0</xdr:rowOff>
    </xdr:from>
    <xdr:ext cx="72390" cy="252200"/>
    <xdr:sp macro="" textlink="">
      <xdr:nvSpPr>
        <xdr:cNvPr id="4" name="Text Box 3">
          <a:extLst>
            <a:ext uri="{FF2B5EF4-FFF2-40B4-BE49-F238E27FC236}">
              <a16:creationId xmlns:a16="http://schemas.microsoft.com/office/drawing/2014/main" id="{1C466C21-19CD-4E39-9D06-C5F0C706ADCA}"/>
            </a:ext>
          </a:extLst>
        </xdr:cNvPr>
        <xdr:cNvSpPr txBox="1">
          <a:spLocks noChangeArrowheads="1"/>
        </xdr:cNvSpPr>
      </xdr:nvSpPr>
      <xdr:spPr bwMode="auto">
        <a:xfrm>
          <a:off x="5700713" y="661035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32</xdr:row>
      <xdr:rowOff>0</xdr:rowOff>
    </xdr:from>
    <xdr:ext cx="72390" cy="252200"/>
    <xdr:sp macro="" textlink="">
      <xdr:nvSpPr>
        <xdr:cNvPr id="5" name="Text Box 1">
          <a:extLst>
            <a:ext uri="{FF2B5EF4-FFF2-40B4-BE49-F238E27FC236}">
              <a16:creationId xmlns:a16="http://schemas.microsoft.com/office/drawing/2014/main" id="{C927ED25-8D9F-4B90-8596-4C8F7302D860}"/>
            </a:ext>
          </a:extLst>
        </xdr:cNvPr>
        <xdr:cNvSpPr txBox="1">
          <a:spLocks noChangeArrowheads="1"/>
        </xdr:cNvSpPr>
      </xdr:nvSpPr>
      <xdr:spPr bwMode="auto">
        <a:xfrm>
          <a:off x="5700713" y="661035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32</xdr:row>
      <xdr:rowOff>0</xdr:rowOff>
    </xdr:from>
    <xdr:ext cx="72390" cy="252200"/>
    <xdr:sp macro="" textlink="">
      <xdr:nvSpPr>
        <xdr:cNvPr id="6" name="Text Box 2">
          <a:extLst>
            <a:ext uri="{FF2B5EF4-FFF2-40B4-BE49-F238E27FC236}">
              <a16:creationId xmlns:a16="http://schemas.microsoft.com/office/drawing/2014/main" id="{910BDC4E-6252-4FD3-8304-1C2719F61097}"/>
            </a:ext>
          </a:extLst>
        </xdr:cNvPr>
        <xdr:cNvSpPr txBox="1">
          <a:spLocks noChangeArrowheads="1"/>
        </xdr:cNvSpPr>
      </xdr:nvSpPr>
      <xdr:spPr bwMode="auto">
        <a:xfrm>
          <a:off x="5700713" y="661035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32</xdr:row>
      <xdr:rowOff>0</xdr:rowOff>
    </xdr:from>
    <xdr:ext cx="72390" cy="252200"/>
    <xdr:sp macro="" textlink="">
      <xdr:nvSpPr>
        <xdr:cNvPr id="7" name="Text Box 3">
          <a:extLst>
            <a:ext uri="{FF2B5EF4-FFF2-40B4-BE49-F238E27FC236}">
              <a16:creationId xmlns:a16="http://schemas.microsoft.com/office/drawing/2014/main" id="{A9B85BE4-D4B0-4FBD-93A3-442A6684F821}"/>
            </a:ext>
          </a:extLst>
        </xdr:cNvPr>
        <xdr:cNvSpPr txBox="1">
          <a:spLocks noChangeArrowheads="1"/>
        </xdr:cNvSpPr>
      </xdr:nvSpPr>
      <xdr:spPr bwMode="auto">
        <a:xfrm>
          <a:off x="5700713" y="661035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32</xdr:row>
      <xdr:rowOff>0</xdr:rowOff>
    </xdr:from>
    <xdr:ext cx="72390" cy="252200"/>
    <xdr:sp macro="" textlink="">
      <xdr:nvSpPr>
        <xdr:cNvPr id="8" name="Text Box 1">
          <a:extLst>
            <a:ext uri="{FF2B5EF4-FFF2-40B4-BE49-F238E27FC236}">
              <a16:creationId xmlns:a16="http://schemas.microsoft.com/office/drawing/2014/main" id="{DFBA96F2-E42F-4D35-B96F-B83DA9F3704D}"/>
            </a:ext>
          </a:extLst>
        </xdr:cNvPr>
        <xdr:cNvSpPr txBox="1">
          <a:spLocks noChangeArrowheads="1"/>
        </xdr:cNvSpPr>
      </xdr:nvSpPr>
      <xdr:spPr bwMode="auto">
        <a:xfrm>
          <a:off x="5700713" y="661035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32</xdr:row>
      <xdr:rowOff>0</xdr:rowOff>
    </xdr:from>
    <xdr:ext cx="72390" cy="252200"/>
    <xdr:sp macro="" textlink="">
      <xdr:nvSpPr>
        <xdr:cNvPr id="9" name="Text Box 2">
          <a:extLst>
            <a:ext uri="{FF2B5EF4-FFF2-40B4-BE49-F238E27FC236}">
              <a16:creationId xmlns:a16="http://schemas.microsoft.com/office/drawing/2014/main" id="{E973E59E-146B-479F-B9DE-9AD1AB52EE2F}"/>
            </a:ext>
          </a:extLst>
        </xdr:cNvPr>
        <xdr:cNvSpPr txBox="1">
          <a:spLocks noChangeArrowheads="1"/>
        </xdr:cNvSpPr>
      </xdr:nvSpPr>
      <xdr:spPr bwMode="auto">
        <a:xfrm>
          <a:off x="5700713" y="661035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32</xdr:row>
      <xdr:rowOff>0</xdr:rowOff>
    </xdr:from>
    <xdr:ext cx="72390" cy="252200"/>
    <xdr:sp macro="" textlink="">
      <xdr:nvSpPr>
        <xdr:cNvPr id="10" name="Text Box 3">
          <a:extLst>
            <a:ext uri="{FF2B5EF4-FFF2-40B4-BE49-F238E27FC236}">
              <a16:creationId xmlns:a16="http://schemas.microsoft.com/office/drawing/2014/main" id="{111D8EC1-103C-4763-A41A-54941527A4AB}"/>
            </a:ext>
          </a:extLst>
        </xdr:cNvPr>
        <xdr:cNvSpPr txBox="1">
          <a:spLocks noChangeArrowheads="1"/>
        </xdr:cNvSpPr>
      </xdr:nvSpPr>
      <xdr:spPr bwMode="auto">
        <a:xfrm>
          <a:off x="5700713" y="661035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32</xdr:row>
      <xdr:rowOff>0</xdr:rowOff>
    </xdr:from>
    <xdr:ext cx="72390" cy="252200"/>
    <xdr:sp macro="" textlink="">
      <xdr:nvSpPr>
        <xdr:cNvPr id="11" name="Text Box 1">
          <a:extLst>
            <a:ext uri="{FF2B5EF4-FFF2-40B4-BE49-F238E27FC236}">
              <a16:creationId xmlns:a16="http://schemas.microsoft.com/office/drawing/2014/main" id="{920D94A7-BE92-42FC-97BF-3864FBA60F4C}"/>
            </a:ext>
          </a:extLst>
        </xdr:cNvPr>
        <xdr:cNvSpPr txBox="1">
          <a:spLocks noChangeArrowheads="1"/>
        </xdr:cNvSpPr>
      </xdr:nvSpPr>
      <xdr:spPr bwMode="auto">
        <a:xfrm>
          <a:off x="5700713" y="661035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32</xdr:row>
      <xdr:rowOff>0</xdr:rowOff>
    </xdr:from>
    <xdr:ext cx="72390" cy="252200"/>
    <xdr:sp macro="" textlink="">
      <xdr:nvSpPr>
        <xdr:cNvPr id="12" name="Text Box 2">
          <a:extLst>
            <a:ext uri="{FF2B5EF4-FFF2-40B4-BE49-F238E27FC236}">
              <a16:creationId xmlns:a16="http://schemas.microsoft.com/office/drawing/2014/main" id="{4213BFA8-B03B-4685-95CA-9EAF061C7794}"/>
            </a:ext>
          </a:extLst>
        </xdr:cNvPr>
        <xdr:cNvSpPr txBox="1">
          <a:spLocks noChangeArrowheads="1"/>
        </xdr:cNvSpPr>
      </xdr:nvSpPr>
      <xdr:spPr bwMode="auto">
        <a:xfrm>
          <a:off x="5700713" y="661035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32</xdr:row>
      <xdr:rowOff>0</xdr:rowOff>
    </xdr:from>
    <xdr:ext cx="72390" cy="252200"/>
    <xdr:sp macro="" textlink="">
      <xdr:nvSpPr>
        <xdr:cNvPr id="13" name="Text Box 3">
          <a:extLst>
            <a:ext uri="{FF2B5EF4-FFF2-40B4-BE49-F238E27FC236}">
              <a16:creationId xmlns:a16="http://schemas.microsoft.com/office/drawing/2014/main" id="{1F8F0DC4-8E84-44BD-BD0A-B136EBF827A6}"/>
            </a:ext>
          </a:extLst>
        </xdr:cNvPr>
        <xdr:cNvSpPr txBox="1">
          <a:spLocks noChangeArrowheads="1"/>
        </xdr:cNvSpPr>
      </xdr:nvSpPr>
      <xdr:spPr bwMode="auto">
        <a:xfrm>
          <a:off x="5700713" y="661035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32</xdr:row>
      <xdr:rowOff>0</xdr:rowOff>
    </xdr:from>
    <xdr:ext cx="72390" cy="252200"/>
    <xdr:sp macro="" textlink="">
      <xdr:nvSpPr>
        <xdr:cNvPr id="14" name="Text Box 1">
          <a:extLst>
            <a:ext uri="{FF2B5EF4-FFF2-40B4-BE49-F238E27FC236}">
              <a16:creationId xmlns:a16="http://schemas.microsoft.com/office/drawing/2014/main" id="{BCD210FB-B193-427A-8047-4FD33679F7B4}"/>
            </a:ext>
          </a:extLst>
        </xdr:cNvPr>
        <xdr:cNvSpPr txBox="1">
          <a:spLocks noChangeArrowheads="1"/>
        </xdr:cNvSpPr>
      </xdr:nvSpPr>
      <xdr:spPr bwMode="auto">
        <a:xfrm>
          <a:off x="5700713" y="661035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32</xdr:row>
      <xdr:rowOff>0</xdr:rowOff>
    </xdr:from>
    <xdr:ext cx="72390" cy="252200"/>
    <xdr:sp macro="" textlink="">
      <xdr:nvSpPr>
        <xdr:cNvPr id="15" name="Text Box 2">
          <a:extLst>
            <a:ext uri="{FF2B5EF4-FFF2-40B4-BE49-F238E27FC236}">
              <a16:creationId xmlns:a16="http://schemas.microsoft.com/office/drawing/2014/main" id="{1C808B34-D89A-43F0-89CF-7DDA768647C4}"/>
            </a:ext>
          </a:extLst>
        </xdr:cNvPr>
        <xdr:cNvSpPr txBox="1">
          <a:spLocks noChangeArrowheads="1"/>
        </xdr:cNvSpPr>
      </xdr:nvSpPr>
      <xdr:spPr bwMode="auto">
        <a:xfrm>
          <a:off x="5700713" y="661035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32</xdr:row>
      <xdr:rowOff>0</xdr:rowOff>
    </xdr:from>
    <xdr:ext cx="72390" cy="252200"/>
    <xdr:sp macro="" textlink="">
      <xdr:nvSpPr>
        <xdr:cNvPr id="16" name="Text Box 3">
          <a:extLst>
            <a:ext uri="{FF2B5EF4-FFF2-40B4-BE49-F238E27FC236}">
              <a16:creationId xmlns:a16="http://schemas.microsoft.com/office/drawing/2014/main" id="{2C2D86EF-0AF0-4EF4-9883-A4C7721B689C}"/>
            </a:ext>
          </a:extLst>
        </xdr:cNvPr>
        <xdr:cNvSpPr txBox="1">
          <a:spLocks noChangeArrowheads="1"/>
        </xdr:cNvSpPr>
      </xdr:nvSpPr>
      <xdr:spPr bwMode="auto">
        <a:xfrm>
          <a:off x="5700713" y="661035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32</xdr:row>
      <xdr:rowOff>0</xdr:rowOff>
    </xdr:from>
    <xdr:ext cx="72390" cy="252200"/>
    <xdr:sp macro="" textlink="">
      <xdr:nvSpPr>
        <xdr:cNvPr id="17" name="Text Box 1">
          <a:extLst>
            <a:ext uri="{FF2B5EF4-FFF2-40B4-BE49-F238E27FC236}">
              <a16:creationId xmlns:a16="http://schemas.microsoft.com/office/drawing/2014/main" id="{16F7E24F-F1B7-486C-BDAD-50DCFE240A0F}"/>
            </a:ext>
          </a:extLst>
        </xdr:cNvPr>
        <xdr:cNvSpPr txBox="1">
          <a:spLocks noChangeArrowheads="1"/>
        </xdr:cNvSpPr>
      </xdr:nvSpPr>
      <xdr:spPr bwMode="auto">
        <a:xfrm>
          <a:off x="5700713" y="661035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32</xdr:row>
      <xdr:rowOff>0</xdr:rowOff>
    </xdr:from>
    <xdr:ext cx="72390" cy="252200"/>
    <xdr:sp macro="" textlink="">
      <xdr:nvSpPr>
        <xdr:cNvPr id="18" name="Text Box 2">
          <a:extLst>
            <a:ext uri="{FF2B5EF4-FFF2-40B4-BE49-F238E27FC236}">
              <a16:creationId xmlns:a16="http://schemas.microsoft.com/office/drawing/2014/main" id="{DA4DEE3F-1E81-4964-BB49-78B385A4BD6C}"/>
            </a:ext>
          </a:extLst>
        </xdr:cNvPr>
        <xdr:cNvSpPr txBox="1">
          <a:spLocks noChangeArrowheads="1"/>
        </xdr:cNvSpPr>
      </xdr:nvSpPr>
      <xdr:spPr bwMode="auto">
        <a:xfrm>
          <a:off x="5700713" y="661035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32</xdr:row>
      <xdr:rowOff>0</xdr:rowOff>
    </xdr:from>
    <xdr:ext cx="72390" cy="252200"/>
    <xdr:sp macro="" textlink="">
      <xdr:nvSpPr>
        <xdr:cNvPr id="19" name="Text Box 3">
          <a:extLst>
            <a:ext uri="{FF2B5EF4-FFF2-40B4-BE49-F238E27FC236}">
              <a16:creationId xmlns:a16="http://schemas.microsoft.com/office/drawing/2014/main" id="{F2B2D9D7-52F0-44DE-970C-7573FC31BBF5}"/>
            </a:ext>
          </a:extLst>
        </xdr:cNvPr>
        <xdr:cNvSpPr txBox="1">
          <a:spLocks noChangeArrowheads="1"/>
        </xdr:cNvSpPr>
      </xdr:nvSpPr>
      <xdr:spPr bwMode="auto">
        <a:xfrm>
          <a:off x="5700713" y="661035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32</xdr:row>
      <xdr:rowOff>0</xdr:rowOff>
    </xdr:from>
    <xdr:ext cx="72390" cy="252200"/>
    <xdr:sp macro="" textlink="">
      <xdr:nvSpPr>
        <xdr:cNvPr id="20" name="Text Box 1">
          <a:extLst>
            <a:ext uri="{FF2B5EF4-FFF2-40B4-BE49-F238E27FC236}">
              <a16:creationId xmlns:a16="http://schemas.microsoft.com/office/drawing/2014/main" id="{908BF3A0-72E1-453D-904D-B46ED0BE8E0D}"/>
            </a:ext>
          </a:extLst>
        </xdr:cNvPr>
        <xdr:cNvSpPr txBox="1">
          <a:spLocks noChangeArrowheads="1"/>
        </xdr:cNvSpPr>
      </xdr:nvSpPr>
      <xdr:spPr bwMode="auto">
        <a:xfrm>
          <a:off x="5700713" y="661035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32</xdr:row>
      <xdr:rowOff>0</xdr:rowOff>
    </xdr:from>
    <xdr:ext cx="72390" cy="252200"/>
    <xdr:sp macro="" textlink="">
      <xdr:nvSpPr>
        <xdr:cNvPr id="21" name="Text Box 2">
          <a:extLst>
            <a:ext uri="{FF2B5EF4-FFF2-40B4-BE49-F238E27FC236}">
              <a16:creationId xmlns:a16="http://schemas.microsoft.com/office/drawing/2014/main" id="{97223B25-7003-4D75-9B9B-F8E55801808F}"/>
            </a:ext>
          </a:extLst>
        </xdr:cNvPr>
        <xdr:cNvSpPr txBox="1">
          <a:spLocks noChangeArrowheads="1"/>
        </xdr:cNvSpPr>
      </xdr:nvSpPr>
      <xdr:spPr bwMode="auto">
        <a:xfrm>
          <a:off x="5700713" y="661035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32</xdr:row>
      <xdr:rowOff>0</xdr:rowOff>
    </xdr:from>
    <xdr:ext cx="72390" cy="252200"/>
    <xdr:sp macro="" textlink="">
      <xdr:nvSpPr>
        <xdr:cNvPr id="22" name="Text Box 3">
          <a:extLst>
            <a:ext uri="{FF2B5EF4-FFF2-40B4-BE49-F238E27FC236}">
              <a16:creationId xmlns:a16="http://schemas.microsoft.com/office/drawing/2014/main" id="{F32D439B-B9C4-4BFB-B7D5-77CD5804F3A5}"/>
            </a:ext>
          </a:extLst>
        </xdr:cNvPr>
        <xdr:cNvSpPr txBox="1">
          <a:spLocks noChangeArrowheads="1"/>
        </xdr:cNvSpPr>
      </xdr:nvSpPr>
      <xdr:spPr bwMode="auto">
        <a:xfrm>
          <a:off x="5700713" y="661035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32</xdr:row>
      <xdr:rowOff>0</xdr:rowOff>
    </xdr:from>
    <xdr:ext cx="72390" cy="252200"/>
    <xdr:sp macro="" textlink="">
      <xdr:nvSpPr>
        <xdr:cNvPr id="23" name="Text Box 1">
          <a:extLst>
            <a:ext uri="{FF2B5EF4-FFF2-40B4-BE49-F238E27FC236}">
              <a16:creationId xmlns:a16="http://schemas.microsoft.com/office/drawing/2014/main" id="{6695E849-4C90-4986-9F9A-4EEF2DD8A555}"/>
            </a:ext>
          </a:extLst>
        </xdr:cNvPr>
        <xdr:cNvSpPr txBox="1">
          <a:spLocks noChangeArrowheads="1"/>
        </xdr:cNvSpPr>
      </xdr:nvSpPr>
      <xdr:spPr bwMode="auto">
        <a:xfrm>
          <a:off x="5700713" y="661035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32</xdr:row>
      <xdr:rowOff>0</xdr:rowOff>
    </xdr:from>
    <xdr:ext cx="72390" cy="252200"/>
    <xdr:sp macro="" textlink="">
      <xdr:nvSpPr>
        <xdr:cNvPr id="24" name="Text Box 2">
          <a:extLst>
            <a:ext uri="{FF2B5EF4-FFF2-40B4-BE49-F238E27FC236}">
              <a16:creationId xmlns:a16="http://schemas.microsoft.com/office/drawing/2014/main" id="{83145D2F-754F-4C36-A5AC-56545ACF875B}"/>
            </a:ext>
          </a:extLst>
        </xdr:cNvPr>
        <xdr:cNvSpPr txBox="1">
          <a:spLocks noChangeArrowheads="1"/>
        </xdr:cNvSpPr>
      </xdr:nvSpPr>
      <xdr:spPr bwMode="auto">
        <a:xfrm>
          <a:off x="5700713" y="661035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32</xdr:row>
      <xdr:rowOff>0</xdr:rowOff>
    </xdr:from>
    <xdr:ext cx="72390" cy="252200"/>
    <xdr:sp macro="" textlink="">
      <xdr:nvSpPr>
        <xdr:cNvPr id="25" name="Text Box 3">
          <a:extLst>
            <a:ext uri="{FF2B5EF4-FFF2-40B4-BE49-F238E27FC236}">
              <a16:creationId xmlns:a16="http://schemas.microsoft.com/office/drawing/2014/main" id="{302BDE3C-412E-4F6C-9ED7-4BC91E502032}"/>
            </a:ext>
          </a:extLst>
        </xdr:cNvPr>
        <xdr:cNvSpPr txBox="1">
          <a:spLocks noChangeArrowheads="1"/>
        </xdr:cNvSpPr>
      </xdr:nvSpPr>
      <xdr:spPr bwMode="auto">
        <a:xfrm>
          <a:off x="5700713" y="661035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32</xdr:row>
      <xdr:rowOff>0</xdr:rowOff>
    </xdr:from>
    <xdr:ext cx="72390" cy="228600"/>
    <xdr:sp macro="" textlink="">
      <xdr:nvSpPr>
        <xdr:cNvPr id="26" name="Text Box 1">
          <a:extLst>
            <a:ext uri="{FF2B5EF4-FFF2-40B4-BE49-F238E27FC236}">
              <a16:creationId xmlns:a16="http://schemas.microsoft.com/office/drawing/2014/main" id="{62E3DCDA-F36C-40CC-94F7-9F6BD5EFDA6E}"/>
            </a:ext>
          </a:extLst>
        </xdr:cNvPr>
        <xdr:cNvSpPr txBox="1">
          <a:spLocks noChangeArrowheads="1"/>
        </xdr:cNvSpPr>
      </xdr:nvSpPr>
      <xdr:spPr bwMode="auto">
        <a:xfrm>
          <a:off x="5700713" y="661035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32</xdr:row>
      <xdr:rowOff>0</xdr:rowOff>
    </xdr:from>
    <xdr:ext cx="72390" cy="228600"/>
    <xdr:sp macro="" textlink="">
      <xdr:nvSpPr>
        <xdr:cNvPr id="27" name="Text Box 2">
          <a:extLst>
            <a:ext uri="{FF2B5EF4-FFF2-40B4-BE49-F238E27FC236}">
              <a16:creationId xmlns:a16="http://schemas.microsoft.com/office/drawing/2014/main" id="{9B21AA0A-38DC-4D82-BE1F-954F2715B220}"/>
            </a:ext>
          </a:extLst>
        </xdr:cNvPr>
        <xdr:cNvSpPr txBox="1">
          <a:spLocks noChangeArrowheads="1"/>
        </xdr:cNvSpPr>
      </xdr:nvSpPr>
      <xdr:spPr bwMode="auto">
        <a:xfrm>
          <a:off x="5700713" y="661035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32</xdr:row>
      <xdr:rowOff>0</xdr:rowOff>
    </xdr:from>
    <xdr:ext cx="72390" cy="228600"/>
    <xdr:sp macro="" textlink="">
      <xdr:nvSpPr>
        <xdr:cNvPr id="28" name="Text Box 3">
          <a:extLst>
            <a:ext uri="{FF2B5EF4-FFF2-40B4-BE49-F238E27FC236}">
              <a16:creationId xmlns:a16="http://schemas.microsoft.com/office/drawing/2014/main" id="{44B48F76-B975-4225-9F98-7A4D8E0811CF}"/>
            </a:ext>
          </a:extLst>
        </xdr:cNvPr>
        <xdr:cNvSpPr txBox="1">
          <a:spLocks noChangeArrowheads="1"/>
        </xdr:cNvSpPr>
      </xdr:nvSpPr>
      <xdr:spPr bwMode="auto">
        <a:xfrm>
          <a:off x="5700713" y="661035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32</xdr:row>
      <xdr:rowOff>0</xdr:rowOff>
    </xdr:from>
    <xdr:ext cx="72390" cy="228600"/>
    <xdr:sp macro="" textlink="">
      <xdr:nvSpPr>
        <xdr:cNvPr id="29" name="Text Box 1">
          <a:extLst>
            <a:ext uri="{FF2B5EF4-FFF2-40B4-BE49-F238E27FC236}">
              <a16:creationId xmlns:a16="http://schemas.microsoft.com/office/drawing/2014/main" id="{2B7479A5-91C2-4430-A055-ED07E76A3D6C}"/>
            </a:ext>
          </a:extLst>
        </xdr:cNvPr>
        <xdr:cNvSpPr txBox="1">
          <a:spLocks noChangeArrowheads="1"/>
        </xdr:cNvSpPr>
      </xdr:nvSpPr>
      <xdr:spPr bwMode="auto">
        <a:xfrm>
          <a:off x="5700713" y="661035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32</xdr:row>
      <xdr:rowOff>0</xdr:rowOff>
    </xdr:from>
    <xdr:ext cx="72390" cy="228600"/>
    <xdr:sp macro="" textlink="">
      <xdr:nvSpPr>
        <xdr:cNvPr id="30" name="Text Box 2">
          <a:extLst>
            <a:ext uri="{FF2B5EF4-FFF2-40B4-BE49-F238E27FC236}">
              <a16:creationId xmlns:a16="http://schemas.microsoft.com/office/drawing/2014/main" id="{E2B88CD1-3C58-4DBA-8149-AFC4F0D074A1}"/>
            </a:ext>
          </a:extLst>
        </xdr:cNvPr>
        <xdr:cNvSpPr txBox="1">
          <a:spLocks noChangeArrowheads="1"/>
        </xdr:cNvSpPr>
      </xdr:nvSpPr>
      <xdr:spPr bwMode="auto">
        <a:xfrm>
          <a:off x="5700713" y="661035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32</xdr:row>
      <xdr:rowOff>0</xdr:rowOff>
    </xdr:from>
    <xdr:ext cx="72390" cy="228600"/>
    <xdr:sp macro="" textlink="">
      <xdr:nvSpPr>
        <xdr:cNvPr id="31" name="Text Box 3">
          <a:extLst>
            <a:ext uri="{FF2B5EF4-FFF2-40B4-BE49-F238E27FC236}">
              <a16:creationId xmlns:a16="http://schemas.microsoft.com/office/drawing/2014/main" id="{840052C6-F0F1-4FC0-B194-F564BEA38CB5}"/>
            </a:ext>
          </a:extLst>
        </xdr:cNvPr>
        <xdr:cNvSpPr txBox="1">
          <a:spLocks noChangeArrowheads="1"/>
        </xdr:cNvSpPr>
      </xdr:nvSpPr>
      <xdr:spPr bwMode="auto">
        <a:xfrm>
          <a:off x="5700713" y="661035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32</xdr:row>
      <xdr:rowOff>0</xdr:rowOff>
    </xdr:from>
    <xdr:ext cx="72390" cy="228600"/>
    <xdr:sp macro="" textlink="">
      <xdr:nvSpPr>
        <xdr:cNvPr id="32" name="Text Box 1">
          <a:extLst>
            <a:ext uri="{FF2B5EF4-FFF2-40B4-BE49-F238E27FC236}">
              <a16:creationId xmlns:a16="http://schemas.microsoft.com/office/drawing/2014/main" id="{DA856C63-371B-4218-AEC2-66CFCA3A6151}"/>
            </a:ext>
          </a:extLst>
        </xdr:cNvPr>
        <xdr:cNvSpPr txBox="1">
          <a:spLocks noChangeArrowheads="1"/>
        </xdr:cNvSpPr>
      </xdr:nvSpPr>
      <xdr:spPr bwMode="auto">
        <a:xfrm>
          <a:off x="5700713" y="661035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32</xdr:row>
      <xdr:rowOff>0</xdr:rowOff>
    </xdr:from>
    <xdr:ext cx="72390" cy="228600"/>
    <xdr:sp macro="" textlink="">
      <xdr:nvSpPr>
        <xdr:cNvPr id="33" name="Text Box 2">
          <a:extLst>
            <a:ext uri="{FF2B5EF4-FFF2-40B4-BE49-F238E27FC236}">
              <a16:creationId xmlns:a16="http://schemas.microsoft.com/office/drawing/2014/main" id="{DAA45778-9F3D-4D4C-9894-61FE763E999C}"/>
            </a:ext>
          </a:extLst>
        </xdr:cNvPr>
        <xdr:cNvSpPr txBox="1">
          <a:spLocks noChangeArrowheads="1"/>
        </xdr:cNvSpPr>
      </xdr:nvSpPr>
      <xdr:spPr bwMode="auto">
        <a:xfrm>
          <a:off x="5700713" y="661035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32</xdr:row>
      <xdr:rowOff>0</xdr:rowOff>
    </xdr:from>
    <xdr:ext cx="72390" cy="228600"/>
    <xdr:sp macro="" textlink="">
      <xdr:nvSpPr>
        <xdr:cNvPr id="34" name="Text Box 3">
          <a:extLst>
            <a:ext uri="{FF2B5EF4-FFF2-40B4-BE49-F238E27FC236}">
              <a16:creationId xmlns:a16="http://schemas.microsoft.com/office/drawing/2014/main" id="{971CF8AB-F2F4-41DF-AE41-9EF158E6ABA3}"/>
            </a:ext>
          </a:extLst>
        </xdr:cNvPr>
        <xdr:cNvSpPr txBox="1">
          <a:spLocks noChangeArrowheads="1"/>
        </xdr:cNvSpPr>
      </xdr:nvSpPr>
      <xdr:spPr bwMode="auto">
        <a:xfrm>
          <a:off x="5700713" y="661035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32</xdr:row>
      <xdr:rowOff>0</xdr:rowOff>
    </xdr:from>
    <xdr:ext cx="72390" cy="228600"/>
    <xdr:sp macro="" textlink="">
      <xdr:nvSpPr>
        <xdr:cNvPr id="35" name="Text Box 1">
          <a:extLst>
            <a:ext uri="{FF2B5EF4-FFF2-40B4-BE49-F238E27FC236}">
              <a16:creationId xmlns:a16="http://schemas.microsoft.com/office/drawing/2014/main" id="{3CC641CF-FB83-473A-B37C-C9FFE09ED324}"/>
            </a:ext>
          </a:extLst>
        </xdr:cNvPr>
        <xdr:cNvSpPr txBox="1">
          <a:spLocks noChangeArrowheads="1"/>
        </xdr:cNvSpPr>
      </xdr:nvSpPr>
      <xdr:spPr bwMode="auto">
        <a:xfrm>
          <a:off x="5700713" y="661035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32</xdr:row>
      <xdr:rowOff>0</xdr:rowOff>
    </xdr:from>
    <xdr:ext cx="72390" cy="228600"/>
    <xdr:sp macro="" textlink="">
      <xdr:nvSpPr>
        <xdr:cNvPr id="36" name="Text Box 2">
          <a:extLst>
            <a:ext uri="{FF2B5EF4-FFF2-40B4-BE49-F238E27FC236}">
              <a16:creationId xmlns:a16="http://schemas.microsoft.com/office/drawing/2014/main" id="{04DDD041-102F-4BE6-9579-3F9FC29AB900}"/>
            </a:ext>
          </a:extLst>
        </xdr:cNvPr>
        <xdr:cNvSpPr txBox="1">
          <a:spLocks noChangeArrowheads="1"/>
        </xdr:cNvSpPr>
      </xdr:nvSpPr>
      <xdr:spPr bwMode="auto">
        <a:xfrm>
          <a:off x="5700713" y="661035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32</xdr:row>
      <xdr:rowOff>0</xdr:rowOff>
    </xdr:from>
    <xdr:ext cx="72390" cy="228600"/>
    <xdr:sp macro="" textlink="">
      <xdr:nvSpPr>
        <xdr:cNvPr id="37" name="Text Box 3">
          <a:extLst>
            <a:ext uri="{FF2B5EF4-FFF2-40B4-BE49-F238E27FC236}">
              <a16:creationId xmlns:a16="http://schemas.microsoft.com/office/drawing/2014/main" id="{D2CC0988-0A20-4032-9654-B807A93A098B}"/>
            </a:ext>
          </a:extLst>
        </xdr:cNvPr>
        <xdr:cNvSpPr txBox="1">
          <a:spLocks noChangeArrowheads="1"/>
        </xdr:cNvSpPr>
      </xdr:nvSpPr>
      <xdr:spPr bwMode="auto">
        <a:xfrm>
          <a:off x="5700713" y="661035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32</xdr:row>
      <xdr:rowOff>0</xdr:rowOff>
    </xdr:from>
    <xdr:ext cx="72390" cy="228600"/>
    <xdr:sp macro="" textlink="">
      <xdr:nvSpPr>
        <xdr:cNvPr id="38" name="Text Box 1">
          <a:extLst>
            <a:ext uri="{FF2B5EF4-FFF2-40B4-BE49-F238E27FC236}">
              <a16:creationId xmlns:a16="http://schemas.microsoft.com/office/drawing/2014/main" id="{19752BA4-41ED-42A4-9478-BC0CE9F75295}"/>
            </a:ext>
          </a:extLst>
        </xdr:cNvPr>
        <xdr:cNvSpPr txBox="1">
          <a:spLocks noChangeArrowheads="1"/>
        </xdr:cNvSpPr>
      </xdr:nvSpPr>
      <xdr:spPr bwMode="auto">
        <a:xfrm>
          <a:off x="5700713" y="661035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32</xdr:row>
      <xdr:rowOff>0</xdr:rowOff>
    </xdr:from>
    <xdr:ext cx="72390" cy="228600"/>
    <xdr:sp macro="" textlink="">
      <xdr:nvSpPr>
        <xdr:cNvPr id="39" name="Text Box 2">
          <a:extLst>
            <a:ext uri="{FF2B5EF4-FFF2-40B4-BE49-F238E27FC236}">
              <a16:creationId xmlns:a16="http://schemas.microsoft.com/office/drawing/2014/main" id="{752696CF-83F4-487C-A102-54DA1591576B}"/>
            </a:ext>
          </a:extLst>
        </xdr:cNvPr>
        <xdr:cNvSpPr txBox="1">
          <a:spLocks noChangeArrowheads="1"/>
        </xdr:cNvSpPr>
      </xdr:nvSpPr>
      <xdr:spPr bwMode="auto">
        <a:xfrm>
          <a:off x="5700713" y="661035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32</xdr:row>
      <xdr:rowOff>0</xdr:rowOff>
    </xdr:from>
    <xdr:ext cx="72390" cy="228600"/>
    <xdr:sp macro="" textlink="">
      <xdr:nvSpPr>
        <xdr:cNvPr id="40" name="Text Box 3">
          <a:extLst>
            <a:ext uri="{FF2B5EF4-FFF2-40B4-BE49-F238E27FC236}">
              <a16:creationId xmlns:a16="http://schemas.microsoft.com/office/drawing/2014/main" id="{4A9E6655-4BAB-4DE8-86EB-9BF7E8FFAE8E}"/>
            </a:ext>
          </a:extLst>
        </xdr:cNvPr>
        <xdr:cNvSpPr txBox="1">
          <a:spLocks noChangeArrowheads="1"/>
        </xdr:cNvSpPr>
      </xdr:nvSpPr>
      <xdr:spPr bwMode="auto">
        <a:xfrm>
          <a:off x="5700713" y="661035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32</xdr:row>
      <xdr:rowOff>0</xdr:rowOff>
    </xdr:from>
    <xdr:ext cx="72390" cy="228600"/>
    <xdr:sp macro="" textlink="">
      <xdr:nvSpPr>
        <xdr:cNvPr id="41" name="Text Box 1">
          <a:extLst>
            <a:ext uri="{FF2B5EF4-FFF2-40B4-BE49-F238E27FC236}">
              <a16:creationId xmlns:a16="http://schemas.microsoft.com/office/drawing/2014/main" id="{AC7C26CF-331A-47A4-AEE7-BCDDDD0BFC99}"/>
            </a:ext>
          </a:extLst>
        </xdr:cNvPr>
        <xdr:cNvSpPr txBox="1">
          <a:spLocks noChangeArrowheads="1"/>
        </xdr:cNvSpPr>
      </xdr:nvSpPr>
      <xdr:spPr bwMode="auto">
        <a:xfrm>
          <a:off x="5700713" y="661035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32</xdr:row>
      <xdr:rowOff>0</xdr:rowOff>
    </xdr:from>
    <xdr:ext cx="72390" cy="228600"/>
    <xdr:sp macro="" textlink="">
      <xdr:nvSpPr>
        <xdr:cNvPr id="42" name="Text Box 2">
          <a:extLst>
            <a:ext uri="{FF2B5EF4-FFF2-40B4-BE49-F238E27FC236}">
              <a16:creationId xmlns:a16="http://schemas.microsoft.com/office/drawing/2014/main" id="{769E6961-0DC0-4C81-B8DA-8EE041DB7B6A}"/>
            </a:ext>
          </a:extLst>
        </xdr:cNvPr>
        <xdr:cNvSpPr txBox="1">
          <a:spLocks noChangeArrowheads="1"/>
        </xdr:cNvSpPr>
      </xdr:nvSpPr>
      <xdr:spPr bwMode="auto">
        <a:xfrm>
          <a:off x="5700713" y="661035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32</xdr:row>
      <xdr:rowOff>0</xdr:rowOff>
    </xdr:from>
    <xdr:ext cx="72390" cy="228600"/>
    <xdr:sp macro="" textlink="">
      <xdr:nvSpPr>
        <xdr:cNvPr id="43" name="Text Box 3">
          <a:extLst>
            <a:ext uri="{FF2B5EF4-FFF2-40B4-BE49-F238E27FC236}">
              <a16:creationId xmlns:a16="http://schemas.microsoft.com/office/drawing/2014/main" id="{6D8FF5F2-A42D-4E5B-AF97-0A0CA1389236}"/>
            </a:ext>
          </a:extLst>
        </xdr:cNvPr>
        <xdr:cNvSpPr txBox="1">
          <a:spLocks noChangeArrowheads="1"/>
        </xdr:cNvSpPr>
      </xdr:nvSpPr>
      <xdr:spPr bwMode="auto">
        <a:xfrm>
          <a:off x="5700713" y="661035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32</xdr:row>
      <xdr:rowOff>0</xdr:rowOff>
    </xdr:from>
    <xdr:ext cx="72390" cy="228600"/>
    <xdr:sp macro="" textlink="">
      <xdr:nvSpPr>
        <xdr:cNvPr id="44" name="Text Box 1">
          <a:extLst>
            <a:ext uri="{FF2B5EF4-FFF2-40B4-BE49-F238E27FC236}">
              <a16:creationId xmlns:a16="http://schemas.microsoft.com/office/drawing/2014/main" id="{3FF9EAA5-EB6C-4EEA-9931-4027A2EADD9A}"/>
            </a:ext>
          </a:extLst>
        </xdr:cNvPr>
        <xdr:cNvSpPr txBox="1">
          <a:spLocks noChangeArrowheads="1"/>
        </xdr:cNvSpPr>
      </xdr:nvSpPr>
      <xdr:spPr bwMode="auto">
        <a:xfrm>
          <a:off x="5700713" y="661035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32</xdr:row>
      <xdr:rowOff>0</xdr:rowOff>
    </xdr:from>
    <xdr:ext cx="72390" cy="228600"/>
    <xdr:sp macro="" textlink="">
      <xdr:nvSpPr>
        <xdr:cNvPr id="45" name="Text Box 2">
          <a:extLst>
            <a:ext uri="{FF2B5EF4-FFF2-40B4-BE49-F238E27FC236}">
              <a16:creationId xmlns:a16="http://schemas.microsoft.com/office/drawing/2014/main" id="{CDCA7B47-1BF3-4F46-9B61-3308A35BC5A9}"/>
            </a:ext>
          </a:extLst>
        </xdr:cNvPr>
        <xdr:cNvSpPr txBox="1">
          <a:spLocks noChangeArrowheads="1"/>
        </xdr:cNvSpPr>
      </xdr:nvSpPr>
      <xdr:spPr bwMode="auto">
        <a:xfrm>
          <a:off x="5700713" y="661035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32</xdr:row>
      <xdr:rowOff>0</xdr:rowOff>
    </xdr:from>
    <xdr:ext cx="72390" cy="228600"/>
    <xdr:sp macro="" textlink="">
      <xdr:nvSpPr>
        <xdr:cNvPr id="46" name="Text Box 3">
          <a:extLst>
            <a:ext uri="{FF2B5EF4-FFF2-40B4-BE49-F238E27FC236}">
              <a16:creationId xmlns:a16="http://schemas.microsoft.com/office/drawing/2014/main" id="{37F44B0D-CBFF-4637-AFDA-AFF61EE23CCE}"/>
            </a:ext>
          </a:extLst>
        </xdr:cNvPr>
        <xdr:cNvSpPr txBox="1">
          <a:spLocks noChangeArrowheads="1"/>
        </xdr:cNvSpPr>
      </xdr:nvSpPr>
      <xdr:spPr bwMode="auto">
        <a:xfrm>
          <a:off x="5700713" y="661035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32</xdr:row>
      <xdr:rowOff>0</xdr:rowOff>
    </xdr:from>
    <xdr:ext cx="72390" cy="228600"/>
    <xdr:sp macro="" textlink="">
      <xdr:nvSpPr>
        <xdr:cNvPr id="47" name="Text Box 1">
          <a:extLst>
            <a:ext uri="{FF2B5EF4-FFF2-40B4-BE49-F238E27FC236}">
              <a16:creationId xmlns:a16="http://schemas.microsoft.com/office/drawing/2014/main" id="{E0C1AF7D-F5BF-40AA-BBEE-081B26324294}"/>
            </a:ext>
          </a:extLst>
        </xdr:cNvPr>
        <xdr:cNvSpPr txBox="1">
          <a:spLocks noChangeArrowheads="1"/>
        </xdr:cNvSpPr>
      </xdr:nvSpPr>
      <xdr:spPr bwMode="auto">
        <a:xfrm>
          <a:off x="5700713" y="661035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32</xdr:row>
      <xdr:rowOff>0</xdr:rowOff>
    </xdr:from>
    <xdr:ext cx="72390" cy="228600"/>
    <xdr:sp macro="" textlink="">
      <xdr:nvSpPr>
        <xdr:cNvPr id="48" name="Text Box 2">
          <a:extLst>
            <a:ext uri="{FF2B5EF4-FFF2-40B4-BE49-F238E27FC236}">
              <a16:creationId xmlns:a16="http://schemas.microsoft.com/office/drawing/2014/main" id="{58E19416-2359-45E7-BCCE-B7E85D75704E}"/>
            </a:ext>
          </a:extLst>
        </xdr:cNvPr>
        <xdr:cNvSpPr txBox="1">
          <a:spLocks noChangeArrowheads="1"/>
        </xdr:cNvSpPr>
      </xdr:nvSpPr>
      <xdr:spPr bwMode="auto">
        <a:xfrm>
          <a:off x="5700713" y="661035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32</xdr:row>
      <xdr:rowOff>0</xdr:rowOff>
    </xdr:from>
    <xdr:ext cx="72390" cy="228600"/>
    <xdr:sp macro="" textlink="">
      <xdr:nvSpPr>
        <xdr:cNvPr id="49" name="Text Box 3">
          <a:extLst>
            <a:ext uri="{FF2B5EF4-FFF2-40B4-BE49-F238E27FC236}">
              <a16:creationId xmlns:a16="http://schemas.microsoft.com/office/drawing/2014/main" id="{E153114A-2A0D-46B0-95B5-F9F86DF19BC7}"/>
            </a:ext>
          </a:extLst>
        </xdr:cNvPr>
        <xdr:cNvSpPr txBox="1">
          <a:spLocks noChangeArrowheads="1"/>
        </xdr:cNvSpPr>
      </xdr:nvSpPr>
      <xdr:spPr bwMode="auto">
        <a:xfrm>
          <a:off x="5700713" y="661035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32</xdr:row>
      <xdr:rowOff>0</xdr:rowOff>
    </xdr:from>
    <xdr:ext cx="72390" cy="228605"/>
    <xdr:sp macro="" textlink="">
      <xdr:nvSpPr>
        <xdr:cNvPr id="50" name="Text Box 1">
          <a:extLst>
            <a:ext uri="{FF2B5EF4-FFF2-40B4-BE49-F238E27FC236}">
              <a16:creationId xmlns:a16="http://schemas.microsoft.com/office/drawing/2014/main" id="{0296F975-6B49-483F-B3C9-4B8703A06337}"/>
            </a:ext>
          </a:extLst>
        </xdr:cNvPr>
        <xdr:cNvSpPr txBox="1">
          <a:spLocks noChangeArrowheads="1"/>
        </xdr:cNvSpPr>
      </xdr:nvSpPr>
      <xdr:spPr bwMode="auto">
        <a:xfrm>
          <a:off x="5700713" y="661035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32</xdr:row>
      <xdr:rowOff>0</xdr:rowOff>
    </xdr:from>
    <xdr:ext cx="72390" cy="228605"/>
    <xdr:sp macro="" textlink="">
      <xdr:nvSpPr>
        <xdr:cNvPr id="51" name="Text Box 2">
          <a:extLst>
            <a:ext uri="{FF2B5EF4-FFF2-40B4-BE49-F238E27FC236}">
              <a16:creationId xmlns:a16="http://schemas.microsoft.com/office/drawing/2014/main" id="{2024808D-4E62-4C45-BFBF-A879E0CC33EA}"/>
            </a:ext>
          </a:extLst>
        </xdr:cNvPr>
        <xdr:cNvSpPr txBox="1">
          <a:spLocks noChangeArrowheads="1"/>
        </xdr:cNvSpPr>
      </xdr:nvSpPr>
      <xdr:spPr bwMode="auto">
        <a:xfrm>
          <a:off x="5700713" y="661035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32</xdr:row>
      <xdr:rowOff>0</xdr:rowOff>
    </xdr:from>
    <xdr:ext cx="72390" cy="228605"/>
    <xdr:sp macro="" textlink="">
      <xdr:nvSpPr>
        <xdr:cNvPr id="52" name="Text Box 3">
          <a:extLst>
            <a:ext uri="{FF2B5EF4-FFF2-40B4-BE49-F238E27FC236}">
              <a16:creationId xmlns:a16="http://schemas.microsoft.com/office/drawing/2014/main" id="{04B7F952-1AE0-42DD-9739-D7A7F9E1B62A}"/>
            </a:ext>
          </a:extLst>
        </xdr:cNvPr>
        <xdr:cNvSpPr txBox="1">
          <a:spLocks noChangeArrowheads="1"/>
        </xdr:cNvSpPr>
      </xdr:nvSpPr>
      <xdr:spPr bwMode="auto">
        <a:xfrm>
          <a:off x="5700713" y="661035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32</xdr:row>
      <xdr:rowOff>0</xdr:rowOff>
    </xdr:from>
    <xdr:ext cx="72390" cy="228605"/>
    <xdr:sp macro="" textlink="">
      <xdr:nvSpPr>
        <xdr:cNvPr id="53" name="Text Box 1">
          <a:extLst>
            <a:ext uri="{FF2B5EF4-FFF2-40B4-BE49-F238E27FC236}">
              <a16:creationId xmlns:a16="http://schemas.microsoft.com/office/drawing/2014/main" id="{EFD88D9C-1851-421F-8F01-270510798601}"/>
            </a:ext>
          </a:extLst>
        </xdr:cNvPr>
        <xdr:cNvSpPr txBox="1">
          <a:spLocks noChangeArrowheads="1"/>
        </xdr:cNvSpPr>
      </xdr:nvSpPr>
      <xdr:spPr bwMode="auto">
        <a:xfrm>
          <a:off x="5700713" y="661035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32</xdr:row>
      <xdr:rowOff>0</xdr:rowOff>
    </xdr:from>
    <xdr:ext cx="72390" cy="228605"/>
    <xdr:sp macro="" textlink="">
      <xdr:nvSpPr>
        <xdr:cNvPr id="54" name="Text Box 2">
          <a:extLst>
            <a:ext uri="{FF2B5EF4-FFF2-40B4-BE49-F238E27FC236}">
              <a16:creationId xmlns:a16="http://schemas.microsoft.com/office/drawing/2014/main" id="{9816BF83-9ADC-4DF7-9C50-A231850B79CA}"/>
            </a:ext>
          </a:extLst>
        </xdr:cNvPr>
        <xdr:cNvSpPr txBox="1">
          <a:spLocks noChangeArrowheads="1"/>
        </xdr:cNvSpPr>
      </xdr:nvSpPr>
      <xdr:spPr bwMode="auto">
        <a:xfrm>
          <a:off x="5700713" y="661035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32</xdr:row>
      <xdr:rowOff>0</xdr:rowOff>
    </xdr:from>
    <xdr:ext cx="72390" cy="228605"/>
    <xdr:sp macro="" textlink="">
      <xdr:nvSpPr>
        <xdr:cNvPr id="55" name="Text Box 3">
          <a:extLst>
            <a:ext uri="{FF2B5EF4-FFF2-40B4-BE49-F238E27FC236}">
              <a16:creationId xmlns:a16="http://schemas.microsoft.com/office/drawing/2014/main" id="{4A4D92A3-00A5-4265-8B12-03A74AFB9CB5}"/>
            </a:ext>
          </a:extLst>
        </xdr:cNvPr>
        <xdr:cNvSpPr txBox="1">
          <a:spLocks noChangeArrowheads="1"/>
        </xdr:cNvSpPr>
      </xdr:nvSpPr>
      <xdr:spPr bwMode="auto">
        <a:xfrm>
          <a:off x="5700713" y="661035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32</xdr:row>
      <xdr:rowOff>0</xdr:rowOff>
    </xdr:from>
    <xdr:ext cx="72390" cy="228605"/>
    <xdr:sp macro="" textlink="">
      <xdr:nvSpPr>
        <xdr:cNvPr id="56" name="Text Box 1">
          <a:extLst>
            <a:ext uri="{FF2B5EF4-FFF2-40B4-BE49-F238E27FC236}">
              <a16:creationId xmlns:a16="http://schemas.microsoft.com/office/drawing/2014/main" id="{3B9F52F8-6BE0-4C2B-BC56-03DB3E32CF95}"/>
            </a:ext>
          </a:extLst>
        </xdr:cNvPr>
        <xdr:cNvSpPr txBox="1">
          <a:spLocks noChangeArrowheads="1"/>
        </xdr:cNvSpPr>
      </xdr:nvSpPr>
      <xdr:spPr bwMode="auto">
        <a:xfrm>
          <a:off x="5700713" y="661035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32</xdr:row>
      <xdr:rowOff>0</xdr:rowOff>
    </xdr:from>
    <xdr:ext cx="72390" cy="228605"/>
    <xdr:sp macro="" textlink="">
      <xdr:nvSpPr>
        <xdr:cNvPr id="57" name="Text Box 2">
          <a:extLst>
            <a:ext uri="{FF2B5EF4-FFF2-40B4-BE49-F238E27FC236}">
              <a16:creationId xmlns:a16="http://schemas.microsoft.com/office/drawing/2014/main" id="{6192F7C8-8780-4059-B11C-3920C2E095F5}"/>
            </a:ext>
          </a:extLst>
        </xdr:cNvPr>
        <xdr:cNvSpPr txBox="1">
          <a:spLocks noChangeArrowheads="1"/>
        </xdr:cNvSpPr>
      </xdr:nvSpPr>
      <xdr:spPr bwMode="auto">
        <a:xfrm>
          <a:off x="5700713" y="661035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32</xdr:row>
      <xdr:rowOff>0</xdr:rowOff>
    </xdr:from>
    <xdr:ext cx="72390" cy="228605"/>
    <xdr:sp macro="" textlink="">
      <xdr:nvSpPr>
        <xdr:cNvPr id="58" name="Text Box 3">
          <a:extLst>
            <a:ext uri="{FF2B5EF4-FFF2-40B4-BE49-F238E27FC236}">
              <a16:creationId xmlns:a16="http://schemas.microsoft.com/office/drawing/2014/main" id="{04AB1324-335A-4DA8-A84D-CA8BDAA6416A}"/>
            </a:ext>
          </a:extLst>
        </xdr:cNvPr>
        <xdr:cNvSpPr txBox="1">
          <a:spLocks noChangeArrowheads="1"/>
        </xdr:cNvSpPr>
      </xdr:nvSpPr>
      <xdr:spPr bwMode="auto">
        <a:xfrm>
          <a:off x="5700713" y="661035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32</xdr:row>
      <xdr:rowOff>0</xdr:rowOff>
    </xdr:from>
    <xdr:ext cx="72390" cy="228605"/>
    <xdr:sp macro="" textlink="">
      <xdr:nvSpPr>
        <xdr:cNvPr id="59" name="Text Box 1">
          <a:extLst>
            <a:ext uri="{FF2B5EF4-FFF2-40B4-BE49-F238E27FC236}">
              <a16:creationId xmlns:a16="http://schemas.microsoft.com/office/drawing/2014/main" id="{FE1A7AF7-11ED-4614-8000-13007CE527B4}"/>
            </a:ext>
          </a:extLst>
        </xdr:cNvPr>
        <xdr:cNvSpPr txBox="1">
          <a:spLocks noChangeArrowheads="1"/>
        </xdr:cNvSpPr>
      </xdr:nvSpPr>
      <xdr:spPr bwMode="auto">
        <a:xfrm>
          <a:off x="5700713" y="661035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32</xdr:row>
      <xdr:rowOff>0</xdr:rowOff>
    </xdr:from>
    <xdr:ext cx="72390" cy="228605"/>
    <xdr:sp macro="" textlink="">
      <xdr:nvSpPr>
        <xdr:cNvPr id="60" name="Text Box 2">
          <a:extLst>
            <a:ext uri="{FF2B5EF4-FFF2-40B4-BE49-F238E27FC236}">
              <a16:creationId xmlns:a16="http://schemas.microsoft.com/office/drawing/2014/main" id="{2841A2A8-BB71-4FC0-B5FC-F1E72653D547}"/>
            </a:ext>
          </a:extLst>
        </xdr:cNvPr>
        <xdr:cNvSpPr txBox="1">
          <a:spLocks noChangeArrowheads="1"/>
        </xdr:cNvSpPr>
      </xdr:nvSpPr>
      <xdr:spPr bwMode="auto">
        <a:xfrm>
          <a:off x="5700713" y="661035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32</xdr:row>
      <xdr:rowOff>0</xdr:rowOff>
    </xdr:from>
    <xdr:ext cx="72390" cy="228605"/>
    <xdr:sp macro="" textlink="">
      <xdr:nvSpPr>
        <xdr:cNvPr id="61" name="Text Box 3">
          <a:extLst>
            <a:ext uri="{FF2B5EF4-FFF2-40B4-BE49-F238E27FC236}">
              <a16:creationId xmlns:a16="http://schemas.microsoft.com/office/drawing/2014/main" id="{CFADA273-D9D2-46F2-936A-346DE483C690}"/>
            </a:ext>
          </a:extLst>
        </xdr:cNvPr>
        <xdr:cNvSpPr txBox="1">
          <a:spLocks noChangeArrowheads="1"/>
        </xdr:cNvSpPr>
      </xdr:nvSpPr>
      <xdr:spPr bwMode="auto">
        <a:xfrm>
          <a:off x="5700713" y="661035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32</xdr:row>
      <xdr:rowOff>0</xdr:rowOff>
    </xdr:from>
    <xdr:ext cx="72390" cy="228605"/>
    <xdr:sp macro="" textlink="">
      <xdr:nvSpPr>
        <xdr:cNvPr id="62" name="Text Box 1">
          <a:extLst>
            <a:ext uri="{FF2B5EF4-FFF2-40B4-BE49-F238E27FC236}">
              <a16:creationId xmlns:a16="http://schemas.microsoft.com/office/drawing/2014/main" id="{AB8CCD3D-1117-4E92-8FF9-F4D26F426392}"/>
            </a:ext>
          </a:extLst>
        </xdr:cNvPr>
        <xdr:cNvSpPr txBox="1">
          <a:spLocks noChangeArrowheads="1"/>
        </xdr:cNvSpPr>
      </xdr:nvSpPr>
      <xdr:spPr bwMode="auto">
        <a:xfrm>
          <a:off x="5700713" y="661035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32</xdr:row>
      <xdr:rowOff>0</xdr:rowOff>
    </xdr:from>
    <xdr:ext cx="72390" cy="228605"/>
    <xdr:sp macro="" textlink="">
      <xdr:nvSpPr>
        <xdr:cNvPr id="63" name="Text Box 2">
          <a:extLst>
            <a:ext uri="{FF2B5EF4-FFF2-40B4-BE49-F238E27FC236}">
              <a16:creationId xmlns:a16="http://schemas.microsoft.com/office/drawing/2014/main" id="{DDB7DE6A-D9AA-4928-BA55-806F95DDBB27}"/>
            </a:ext>
          </a:extLst>
        </xdr:cNvPr>
        <xdr:cNvSpPr txBox="1">
          <a:spLocks noChangeArrowheads="1"/>
        </xdr:cNvSpPr>
      </xdr:nvSpPr>
      <xdr:spPr bwMode="auto">
        <a:xfrm>
          <a:off x="5700713" y="661035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32</xdr:row>
      <xdr:rowOff>0</xdr:rowOff>
    </xdr:from>
    <xdr:ext cx="72390" cy="228605"/>
    <xdr:sp macro="" textlink="">
      <xdr:nvSpPr>
        <xdr:cNvPr id="64" name="Text Box 3">
          <a:extLst>
            <a:ext uri="{FF2B5EF4-FFF2-40B4-BE49-F238E27FC236}">
              <a16:creationId xmlns:a16="http://schemas.microsoft.com/office/drawing/2014/main" id="{2A0ACD71-D43A-4B89-A9BA-2CF4E81934AE}"/>
            </a:ext>
          </a:extLst>
        </xdr:cNvPr>
        <xdr:cNvSpPr txBox="1">
          <a:spLocks noChangeArrowheads="1"/>
        </xdr:cNvSpPr>
      </xdr:nvSpPr>
      <xdr:spPr bwMode="auto">
        <a:xfrm>
          <a:off x="5700713" y="661035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32</xdr:row>
      <xdr:rowOff>0</xdr:rowOff>
    </xdr:from>
    <xdr:ext cx="72390" cy="228605"/>
    <xdr:sp macro="" textlink="">
      <xdr:nvSpPr>
        <xdr:cNvPr id="65" name="Text Box 1">
          <a:extLst>
            <a:ext uri="{FF2B5EF4-FFF2-40B4-BE49-F238E27FC236}">
              <a16:creationId xmlns:a16="http://schemas.microsoft.com/office/drawing/2014/main" id="{0C4FACCC-7A06-4321-8CED-93271F798E05}"/>
            </a:ext>
          </a:extLst>
        </xdr:cNvPr>
        <xdr:cNvSpPr txBox="1">
          <a:spLocks noChangeArrowheads="1"/>
        </xdr:cNvSpPr>
      </xdr:nvSpPr>
      <xdr:spPr bwMode="auto">
        <a:xfrm>
          <a:off x="5700713" y="661035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32</xdr:row>
      <xdr:rowOff>0</xdr:rowOff>
    </xdr:from>
    <xdr:ext cx="72390" cy="228605"/>
    <xdr:sp macro="" textlink="">
      <xdr:nvSpPr>
        <xdr:cNvPr id="66" name="Text Box 2">
          <a:extLst>
            <a:ext uri="{FF2B5EF4-FFF2-40B4-BE49-F238E27FC236}">
              <a16:creationId xmlns:a16="http://schemas.microsoft.com/office/drawing/2014/main" id="{059AAF9E-891B-472E-8E38-A4D9824175CB}"/>
            </a:ext>
          </a:extLst>
        </xdr:cNvPr>
        <xdr:cNvSpPr txBox="1">
          <a:spLocks noChangeArrowheads="1"/>
        </xdr:cNvSpPr>
      </xdr:nvSpPr>
      <xdr:spPr bwMode="auto">
        <a:xfrm>
          <a:off x="5700713" y="661035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32</xdr:row>
      <xdr:rowOff>0</xdr:rowOff>
    </xdr:from>
    <xdr:ext cx="72390" cy="228605"/>
    <xdr:sp macro="" textlink="">
      <xdr:nvSpPr>
        <xdr:cNvPr id="67" name="Text Box 3">
          <a:extLst>
            <a:ext uri="{FF2B5EF4-FFF2-40B4-BE49-F238E27FC236}">
              <a16:creationId xmlns:a16="http://schemas.microsoft.com/office/drawing/2014/main" id="{7073B59D-9287-4BD3-BDE3-12ECB0CAAA48}"/>
            </a:ext>
          </a:extLst>
        </xdr:cNvPr>
        <xdr:cNvSpPr txBox="1">
          <a:spLocks noChangeArrowheads="1"/>
        </xdr:cNvSpPr>
      </xdr:nvSpPr>
      <xdr:spPr bwMode="auto">
        <a:xfrm>
          <a:off x="5700713" y="661035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32</xdr:row>
      <xdr:rowOff>0</xdr:rowOff>
    </xdr:from>
    <xdr:ext cx="72390" cy="228605"/>
    <xdr:sp macro="" textlink="">
      <xdr:nvSpPr>
        <xdr:cNvPr id="68" name="Text Box 1">
          <a:extLst>
            <a:ext uri="{FF2B5EF4-FFF2-40B4-BE49-F238E27FC236}">
              <a16:creationId xmlns:a16="http://schemas.microsoft.com/office/drawing/2014/main" id="{AF653513-BDB3-43BA-BEED-EF10F31ED32B}"/>
            </a:ext>
          </a:extLst>
        </xdr:cNvPr>
        <xdr:cNvSpPr txBox="1">
          <a:spLocks noChangeArrowheads="1"/>
        </xdr:cNvSpPr>
      </xdr:nvSpPr>
      <xdr:spPr bwMode="auto">
        <a:xfrm>
          <a:off x="5700713" y="661035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32</xdr:row>
      <xdr:rowOff>0</xdr:rowOff>
    </xdr:from>
    <xdr:ext cx="72390" cy="228605"/>
    <xdr:sp macro="" textlink="">
      <xdr:nvSpPr>
        <xdr:cNvPr id="69" name="Text Box 2">
          <a:extLst>
            <a:ext uri="{FF2B5EF4-FFF2-40B4-BE49-F238E27FC236}">
              <a16:creationId xmlns:a16="http://schemas.microsoft.com/office/drawing/2014/main" id="{5D41E890-076F-454A-B31E-193A623FBCBF}"/>
            </a:ext>
          </a:extLst>
        </xdr:cNvPr>
        <xdr:cNvSpPr txBox="1">
          <a:spLocks noChangeArrowheads="1"/>
        </xdr:cNvSpPr>
      </xdr:nvSpPr>
      <xdr:spPr bwMode="auto">
        <a:xfrm>
          <a:off x="5700713" y="661035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32</xdr:row>
      <xdr:rowOff>0</xdr:rowOff>
    </xdr:from>
    <xdr:ext cx="72390" cy="228605"/>
    <xdr:sp macro="" textlink="">
      <xdr:nvSpPr>
        <xdr:cNvPr id="70" name="Text Box 3">
          <a:extLst>
            <a:ext uri="{FF2B5EF4-FFF2-40B4-BE49-F238E27FC236}">
              <a16:creationId xmlns:a16="http://schemas.microsoft.com/office/drawing/2014/main" id="{64D31DB6-AE26-4A44-8BCB-7707047165FE}"/>
            </a:ext>
          </a:extLst>
        </xdr:cNvPr>
        <xdr:cNvSpPr txBox="1">
          <a:spLocks noChangeArrowheads="1"/>
        </xdr:cNvSpPr>
      </xdr:nvSpPr>
      <xdr:spPr bwMode="auto">
        <a:xfrm>
          <a:off x="5700713" y="661035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32</xdr:row>
      <xdr:rowOff>0</xdr:rowOff>
    </xdr:from>
    <xdr:ext cx="72390" cy="228605"/>
    <xdr:sp macro="" textlink="">
      <xdr:nvSpPr>
        <xdr:cNvPr id="71" name="Text Box 1">
          <a:extLst>
            <a:ext uri="{FF2B5EF4-FFF2-40B4-BE49-F238E27FC236}">
              <a16:creationId xmlns:a16="http://schemas.microsoft.com/office/drawing/2014/main" id="{5147B193-71C0-40D6-B904-8AADC54FD48E}"/>
            </a:ext>
          </a:extLst>
        </xdr:cNvPr>
        <xdr:cNvSpPr txBox="1">
          <a:spLocks noChangeArrowheads="1"/>
        </xdr:cNvSpPr>
      </xdr:nvSpPr>
      <xdr:spPr bwMode="auto">
        <a:xfrm>
          <a:off x="5700713" y="661035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32</xdr:row>
      <xdr:rowOff>0</xdr:rowOff>
    </xdr:from>
    <xdr:ext cx="72390" cy="228605"/>
    <xdr:sp macro="" textlink="">
      <xdr:nvSpPr>
        <xdr:cNvPr id="72" name="Text Box 2">
          <a:extLst>
            <a:ext uri="{FF2B5EF4-FFF2-40B4-BE49-F238E27FC236}">
              <a16:creationId xmlns:a16="http://schemas.microsoft.com/office/drawing/2014/main" id="{27FBB142-CBCA-4EFE-BF88-C314EBFA9EEB}"/>
            </a:ext>
          </a:extLst>
        </xdr:cNvPr>
        <xdr:cNvSpPr txBox="1">
          <a:spLocks noChangeArrowheads="1"/>
        </xdr:cNvSpPr>
      </xdr:nvSpPr>
      <xdr:spPr bwMode="auto">
        <a:xfrm>
          <a:off x="5700713" y="661035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2390" cy="252200"/>
    <xdr:sp macro="" textlink="">
      <xdr:nvSpPr>
        <xdr:cNvPr id="73" name="Text Box 1">
          <a:extLst>
            <a:ext uri="{FF2B5EF4-FFF2-40B4-BE49-F238E27FC236}">
              <a16:creationId xmlns:a16="http://schemas.microsoft.com/office/drawing/2014/main" id="{232ABDD6-48F8-4B3A-9070-C7B03D1C883B}"/>
            </a:ext>
          </a:extLst>
        </xdr:cNvPr>
        <xdr:cNvSpPr txBox="1">
          <a:spLocks noChangeArrowheads="1"/>
        </xdr:cNvSpPr>
      </xdr:nvSpPr>
      <xdr:spPr bwMode="auto">
        <a:xfrm>
          <a:off x="5324475" y="7800975"/>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2390" cy="252200"/>
    <xdr:sp macro="" textlink="">
      <xdr:nvSpPr>
        <xdr:cNvPr id="74" name="Text Box 2">
          <a:extLst>
            <a:ext uri="{FF2B5EF4-FFF2-40B4-BE49-F238E27FC236}">
              <a16:creationId xmlns:a16="http://schemas.microsoft.com/office/drawing/2014/main" id="{32770A7C-47E9-4B74-8846-6E9C82F949F6}"/>
            </a:ext>
          </a:extLst>
        </xdr:cNvPr>
        <xdr:cNvSpPr txBox="1">
          <a:spLocks noChangeArrowheads="1"/>
        </xdr:cNvSpPr>
      </xdr:nvSpPr>
      <xdr:spPr bwMode="auto">
        <a:xfrm>
          <a:off x="5324475" y="7800975"/>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2390" cy="252200"/>
    <xdr:sp macro="" textlink="">
      <xdr:nvSpPr>
        <xdr:cNvPr id="75" name="Text Box 3">
          <a:extLst>
            <a:ext uri="{FF2B5EF4-FFF2-40B4-BE49-F238E27FC236}">
              <a16:creationId xmlns:a16="http://schemas.microsoft.com/office/drawing/2014/main" id="{1B881514-E7D6-48B8-A122-2995327C1F42}"/>
            </a:ext>
          </a:extLst>
        </xdr:cNvPr>
        <xdr:cNvSpPr txBox="1">
          <a:spLocks noChangeArrowheads="1"/>
        </xdr:cNvSpPr>
      </xdr:nvSpPr>
      <xdr:spPr bwMode="auto">
        <a:xfrm>
          <a:off x="5324475" y="7800975"/>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2390" cy="252200"/>
    <xdr:sp macro="" textlink="">
      <xdr:nvSpPr>
        <xdr:cNvPr id="76" name="Text Box 1">
          <a:extLst>
            <a:ext uri="{FF2B5EF4-FFF2-40B4-BE49-F238E27FC236}">
              <a16:creationId xmlns:a16="http://schemas.microsoft.com/office/drawing/2014/main" id="{2B919AF2-FAF9-416F-B69D-91EBEE8F902B}"/>
            </a:ext>
          </a:extLst>
        </xdr:cNvPr>
        <xdr:cNvSpPr txBox="1">
          <a:spLocks noChangeArrowheads="1"/>
        </xdr:cNvSpPr>
      </xdr:nvSpPr>
      <xdr:spPr bwMode="auto">
        <a:xfrm>
          <a:off x="5324475" y="7800975"/>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2390" cy="252200"/>
    <xdr:sp macro="" textlink="">
      <xdr:nvSpPr>
        <xdr:cNvPr id="77" name="Text Box 2">
          <a:extLst>
            <a:ext uri="{FF2B5EF4-FFF2-40B4-BE49-F238E27FC236}">
              <a16:creationId xmlns:a16="http://schemas.microsoft.com/office/drawing/2014/main" id="{6114B32D-C67C-44B1-8DAC-D7165CC6A097}"/>
            </a:ext>
          </a:extLst>
        </xdr:cNvPr>
        <xdr:cNvSpPr txBox="1">
          <a:spLocks noChangeArrowheads="1"/>
        </xdr:cNvSpPr>
      </xdr:nvSpPr>
      <xdr:spPr bwMode="auto">
        <a:xfrm>
          <a:off x="5324475" y="7800975"/>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2390" cy="252200"/>
    <xdr:sp macro="" textlink="">
      <xdr:nvSpPr>
        <xdr:cNvPr id="78" name="Text Box 3">
          <a:extLst>
            <a:ext uri="{FF2B5EF4-FFF2-40B4-BE49-F238E27FC236}">
              <a16:creationId xmlns:a16="http://schemas.microsoft.com/office/drawing/2014/main" id="{6EC1938D-E201-459F-A95F-F60C11AC72B6}"/>
            </a:ext>
          </a:extLst>
        </xdr:cNvPr>
        <xdr:cNvSpPr txBox="1">
          <a:spLocks noChangeArrowheads="1"/>
        </xdr:cNvSpPr>
      </xdr:nvSpPr>
      <xdr:spPr bwMode="auto">
        <a:xfrm>
          <a:off x="5324475" y="7800975"/>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2390" cy="252200"/>
    <xdr:sp macro="" textlink="">
      <xdr:nvSpPr>
        <xdr:cNvPr id="79" name="Text Box 1">
          <a:extLst>
            <a:ext uri="{FF2B5EF4-FFF2-40B4-BE49-F238E27FC236}">
              <a16:creationId xmlns:a16="http://schemas.microsoft.com/office/drawing/2014/main" id="{6A49E8B4-BB2B-403D-A14D-8793B5AC514A}"/>
            </a:ext>
          </a:extLst>
        </xdr:cNvPr>
        <xdr:cNvSpPr txBox="1">
          <a:spLocks noChangeArrowheads="1"/>
        </xdr:cNvSpPr>
      </xdr:nvSpPr>
      <xdr:spPr bwMode="auto">
        <a:xfrm>
          <a:off x="5324475" y="7800975"/>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2390" cy="252200"/>
    <xdr:sp macro="" textlink="">
      <xdr:nvSpPr>
        <xdr:cNvPr id="80" name="Text Box 2">
          <a:extLst>
            <a:ext uri="{FF2B5EF4-FFF2-40B4-BE49-F238E27FC236}">
              <a16:creationId xmlns:a16="http://schemas.microsoft.com/office/drawing/2014/main" id="{FBF99C2B-9C16-4AE7-A471-AEFDD6EE9313}"/>
            </a:ext>
          </a:extLst>
        </xdr:cNvPr>
        <xdr:cNvSpPr txBox="1">
          <a:spLocks noChangeArrowheads="1"/>
        </xdr:cNvSpPr>
      </xdr:nvSpPr>
      <xdr:spPr bwMode="auto">
        <a:xfrm>
          <a:off x="5324475" y="7800975"/>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2390" cy="252200"/>
    <xdr:sp macro="" textlink="">
      <xdr:nvSpPr>
        <xdr:cNvPr id="81" name="Text Box 3">
          <a:extLst>
            <a:ext uri="{FF2B5EF4-FFF2-40B4-BE49-F238E27FC236}">
              <a16:creationId xmlns:a16="http://schemas.microsoft.com/office/drawing/2014/main" id="{425958CD-947D-4651-9FED-D1723D89F3EA}"/>
            </a:ext>
          </a:extLst>
        </xdr:cNvPr>
        <xdr:cNvSpPr txBox="1">
          <a:spLocks noChangeArrowheads="1"/>
        </xdr:cNvSpPr>
      </xdr:nvSpPr>
      <xdr:spPr bwMode="auto">
        <a:xfrm>
          <a:off x="5324475" y="7800975"/>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2390" cy="252200"/>
    <xdr:sp macro="" textlink="">
      <xdr:nvSpPr>
        <xdr:cNvPr id="82" name="Text Box 1">
          <a:extLst>
            <a:ext uri="{FF2B5EF4-FFF2-40B4-BE49-F238E27FC236}">
              <a16:creationId xmlns:a16="http://schemas.microsoft.com/office/drawing/2014/main" id="{99B84264-D298-42E2-9708-4BE135BAE729}"/>
            </a:ext>
          </a:extLst>
        </xdr:cNvPr>
        <xdr:cNvSpPr txBox="1">
          <a:spLocks noChangeArrowheads="1"/>
        </xdr:cNvSpPr>
      </xdr:nvSpPr>
      <xdr:spPr bwMode="auto">
        <a:xfrm>
          <a:off x="5324475" y="7800975"/>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2390" cy="252200"/>
    <xdr:sp macro="" textlink="">
      <xdr:nvSpPr>
        <xdr:cNvPr id="83" name="Text Box 2">
          <a:extLst>
            <a:ext uri="{FF2B5EF4-FFF2-40B4-BE49-F238E27FC236}">
              <a16:creationId xmlns:a16="http://schemas.microsoft.com/office/drawing/2014/main" id="{ABFFED78-BB80-425A-9B8D-8E10BFA6E724}"/>
            </a:ext>
          </a:extLst>
        </xdr:cNvPr>
        <xdr:cNvSpPr txBox="1">
          <a:spLocks noChangeArrowheads="1"/>
        </xdr:cNvSpPr>
      </xdr:nvSpPr>
      <xdr:spPr bwMode="auto">
        <a:xfrm>
          <a:off x="5324475" y="7800975"/>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2390" cy="252200"/>
    <xdr:sp macro="" textlink="">
      <xdr:nvSpPr>
        <xdr:cNvPr id="84" name="Text Box 3">
          <a:extLst>
            <a:ext uri="{FF2B5EF4-FFF2-40B4-BE49-F238E27FC236}">
              <a16:creationId xmlns:a16="http://schemas.microsoft.com/office/drawing/2014/main" id="{34F31F03-AB8D-4A2D-AF0D-E3E0B38BDE43}"/>
            </a:ext>
          </a:extLst>
        </xdr:cNvPr>
        <xdr:cNvSpPr txBox="1">
          <a:spLocks noChangeArrowheads="1"/>
        </xdr:cNvSpPr>
      </xdr:nvSpPr>
      <xdr:spPr bwMode="auto">
        <a:xfrm>
          <a:off x="5324475" y="7800975"/>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2390" cy="252200"/>
    <xdr:sp macro="" textlink="">
      <xdr:nvSpPr>
        <xdr:cNvPr id="85" name="Text Box 1">
          <a:extLst>
            <a:ext uri="{FF2B5EF4-FFF2-40B4-BE49-F238E27FC236}">
              <a16:creationId xmlns:a16="http://schemas.microsoft.com/office/drawing/2014/main" id="{D66A9699-B313-431D-AA15-7EAE34E616C1}"/>
            </a:ext>
          </a:extLst>
        </xdr:cNvPr>
        <xdr:cNvSpPr txBox="1">
          <a:spLocks noChangeArrowheads="1"/>
        </xdr:cNvSpPr>
      </xdr:nvSpPr>
      <xdr:spPr bwMode="auto">
        <a:xfrm>
          <a:off x="5324475" y="7800975"/>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2390" cy="252200"/>
    <xdr:sp macro="" textlink="">
      <xdr:nvSpPr>
        <xdr:cNvPr id="86" name="Text Box 2">
          <a:extLst>
            <a:ext uri="{FF2B5EF4-FFF2-40B4-BE49-F238E27FC236}">
              <a16:creationId xmlns:a16="http://schemas.microsoft.com/office/drawing/2014/main" id="{7CD871AD-EFD2-49AC-836A-44CF11982F6F}"/>
            </a:ext>
          </a:extLst>
        </xdr:cNvPr>
        <xdr:cNvSpPr txBox="1">
          <a:spLocks noChangeArrowheads="1"/>
        </xdr:cNvSpPr>
      </xdr:nvSpPr>
      <xdr:spPr bwMode="auto">
        <a:xfrm>
          <a:off x="5324475" y="7800975"/>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2390" cy="252200"/>
    <xdr:sp macro="" textlink="">
      <xdr:nvSpPr>
        <xdr:cNvPr id="87" name="Text Box 3">
          <a:extLst>
            <a:ext uri="{FF2B5EF4-FFF2-40B4-BE49-F238E27FC236}">
              <a16:creationId xmlns:a16="http://schemas.microsoft.com/office/drawing/2014/main" id="{EB01C8C0-E0E0-420D-B5EC-39456AF84407}"/>
            </a:ext>
          </a:extLst>
        </xdr:cNvPr>
        <xdr:cNvSpPr txBox="1">
          <a:spLocks noChangeArrowheads="1"/>
        </xdr:cNvSpPr>
      </xdr:nvSpPr>
      <xdr:spPr bwMode="auto">
        <a:xfrm>
          <a:off x="5324475" y="7800975"/>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2390" cy="252200"/>
    <xdr:sp macro="" textlink="">
      <xdr:nvSpPr>
        <xdr:cNvPr id="88" name="Text Box 1">
          <a:extLst>
            <a:ext uri="{FF2B5EF4-FFF2-40B4-BE49-F238E27FC236}">
              <a16:creationId xmlns:a16="http://schemas.microsoft.com/office/drawing/2014/main" id="{D06080F6-442F-42DB-8CA5-110DF0F44A67}"/>
            </a:ext>
          </a:extLst>
        </xdr:cNvPr>
        <xdr:cNvSpPr txBox="1">
          <a:spLocks noChangeArrowheads="1"/>
        </xdr:cNvSpPr>
      </xdr:nvSpPr>
      <xdr:spPr bwMode="auto">
        <a:xfrm>
          <a:off x="5324475" y="7800975"/>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2390" cy="252200"/>
    <xdr:sp macro="" textlink="">
      <xdr:nvSpPr>
        <xdr:cNvPr id="89" name="Text Box 2">
          <a:extLst>
            <a:ext uri="{FF2B5EF4-FFF2-40B4-BE49-F238E27FC236}">
              <a16:creationId xmlns:a16="http://schemas.microsoft.com/office/drawing/2014/main" id="{03E546E0-F893-4D46-BA2E-18235F58D845}"/>
            </a:ext>
          </a:extLst>
        </xdr:cNvPr>
        <xdr:cNvSpPr txBox="1">
          <a:spLocks noChangeArrowheads="1"/>
        </xdr:cNvSpPr>
      </xdr:nvSpPr>
      <xdr:spPr bwMode="auto">
        <a:xfrm>
          <a:off x="5324475" y="7800975"/>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2390" cy="252200"/>
    <xdr:sp macro="" textlink="">
      <xdr:nvSpPr>
        <xdr:cNvPr id="90" name="Text Box 3">
          <a:extLst>
            <a:ext uri="{FF2B5EF4-FFF2-40B4-BE49-F238E27FC236}">
              <a16:creationId xmlns:a16="http://schemas.microsoft.com/office/drawing/2014/main" id="{0DB95E85-5B30-4ECA-850C-1ED894A4B868}"/>
            </a:ext>
          </a:extLst>
        </xdr:cNvPr>
        <xdr:cNvSpPr txBox="1">
          <a:spLocks noChangeArrowheads="1"/>
        </xdr:cNvSpPr>
      </xdr:nvSpPr>
      <xdr:spPr bwMode="auto">
        <a:xfrm>
          <a:off x="5324475" y="7800975"/>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2390" cy="252200"/>
    <xdr:sp macro="" textlink="">
      <xdr:nvSpPr>
        <xdr:cNvPr id="91" name="Text Box 1">
          <a:extLst>
            <a:ext uri="{FF2B5EF4-FFF2-40B4-BE49-F238E27FC236}">
              <a16:creationId xmlns:a16="http://schemas.microsoft.com/office/drawing/2014/main" id="{C5694E80-C632-4117-A49C-F0DA55A8D54C}"/>
            </a:ext>
          </a:extLst>
        </xdr:cNvPr>
        <xdr:cNvSpPr txBox="1">
          <a:spLocks noChangeArrowheads="1"/>
        </xdr:cNvSpPr>
      </xdr:nvSpPr>
      <xdr:spPr bwMode="auto">
        <a:xfrm>
          <a:off x="5324475" y="7800975"/>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2390" cy="252200"/>
    <xdr:sp macro="" textlink="">
      <xdr:nvSpPr>
        <xdr:cNvPr id="92" name="Text Box 2">
          <a:extLst>
            <a:ext uri="{FF2B5EF4-FFF2-40B4-BE49-F238E27FC236}">
              <a16:creationId xmlns:a16="http://schemas.microsoft.com/office/drawing/2014/main" id="{9A58E61E-E43B-424B-9793-879AA8553B31}"/>
            </a:ext>
          </a:extLst>
        </xdr:cNvPr>
        <xdr:cNvSpPr txBox="1">
          <a:spLocks noChangeArrowheads="1"/>
        </xdr:cNvSpPr>
      </xdr:nvSpPr>
      <xdr:spPr bwMode="auto">
        <a:xfrm>
          <a:off x="5324475" y="7800975"/>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2390" cy="252200"/>
    <xdr:sp macro="" textlink="">
      <xdr:nvSpPr>
        <xdr:cNvPr id="93" name="Text Box 3">
          <a:extLst>
            <a:ext uri="{FF2B5EF4-FFF2-40B4-BE49-F238E27FC236}">
              <a16:creationId xmlns:a16="http://schemas.microsoft.com/office/drawing/2014/main" id="{18340386-E964-4A7E-B104-C8D6B6C784AA}"/>
            </a:ext>
          </a:extLst>
        </xdr:cNvPr>
        <xdr:cNvSpPr txBox="1">
          <a:spLocks noChangeArrowheads="1"/>
        </xdr:cNvSpPr>
      </xdr:nvSpPr>
      <xdr:spPr bwMode="auto">
        <a:xfrm>
          <a:off x="5324475" y="7800975"/>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2390" cy="252200"/>
    <xdr:sp macro="" textlink="">
      <xdr:nvSpPr>
        <xdr:cNvPr id="94" name="Text Box 1">
          <a:extLst>
            <a:ext uri="{FF2B5EF4-FFF2-40B4-BE49-F238E27FC236}">
              <a16:creationId xmlns:a16="http://schemas.microsoft.com/office/drawing/2014/main" id="{5D669F93-5616-46A4-B931-A7B52CAAC112}"/>
            </a:ext>
          </a:extLst>
        </xdr:cNvPr>
        <xdr:cNvSpPr txBox="1">
          <a:spLocks noChangeArrowheads="1"/>
        </xdr:cNvSpPr>
      </xdr:nvSpPr>
      <xdr:spPr bwMode="auto">
        <a:xfrm>
          <a:off x="5324475" y="7800975"/>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2390" cy="252200"/>
    <xdr:sp macro="" textlink="">
      <xdr:nvSpPr>
        <xdr:cNvPr id="95" name="Text Box 2">
          <a:extLst>
            <a:ext uri="{FF2B5EF4-FFF2-40B4-BE49-F238E27FC236}">
              <a16:creationId xmlns:a16="http://schemas.microsoft.com/office/drawing/2014/main" id="{F6D948FD-22A0-44EF-A982-FDDA22228537}"/>
            </a:ext>
          </a:extLst>
        </xdr:cNvPr>
        <xdr:cNvSpPr txBox="1">
          <a:spLocks noChangeArrowheads="1"/>
        </xdr:cNvSpPr>
      </xdr:nvSpPr>
      <xdr:spPr bwMode="auto">
        <a:xfrm>
          <a:off x="5324475" y="7800975"/>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2390" cy="252200"/>
    <xdr:sp macro="" textlink="">
      <xdr:nvSpPr>
        <xdr:cNvPr id="96" name="Text Box 3">
          <a:extLst>
            <a:ext uri="{FF2B5EF4-FFF2-40B4-BE49-F238E27FC236}">
              <a16:creationId xmlns:a16="http://schemas.microsoft.com/office/drawing/2014/main" id="{CAF871FA-9445-4BA7-B54B-2250EE768032}"/>
            </a:ext>
          </a:extLst>
        </xdr:cNvPr>
        <xdr:cNvSpPr txBox="1">
          <a:spLocks noChangeArrowheads="1"/>
        </xdr:cNvSpPr>
      </xdr:nvSpPr>
      <xdr:spPr bwMode="auto">
        <a:xfrm>
          <a:off x="5324475" y="7800975"/>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2390" cy="228600"/>
    <xdr:sp macro="" textlink="">
      <xdr:nvSpPr>
        <xdr:cNvPr id="97" name="Text Box 1">
          <a:extLst>
            <a:ext uri="{FF2B5EF4-FFF2-40B4-BE49-F238E27FC236}">
              <a16:creationId xmlns:a16="http://schemas.microsoft.com/office/drawing/2014/main" id="{3465A169-DABF-4701-BD81-374573C984BD}"/>
            </a:ext>
          </a:extLst>
        </xdr:cNvPr>
        <xdr:cNvSpPr txBox="1">
          <a:spLocks noChangeArrowheads="1"/>
        </xdr:cNvSpPr>
      </xdr:nvSpPr>
      <xdr:spPr bwMode="auto">
        <a:xfrm>
          <a:off x="5324475" y="7800975"/>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2390" cy="228600"/>
    <xdr:sp macro="" textlink="">
      <xdr:nvSpPr>
        <xdr:cNvPr id="98" name="Text Box 2">
          <a:extLst>
            <a:ext uri="{FF2B5EF4-FFF2-40B4-BE49-F238E27FC236}">
              <a16:creationId xmlns:a16="http://schemas.microsoft.com/office/drawing/2014/main" id="{3088E2E6-0E95-4164-AC23-55077B1ED211}"/>
            </a:ext>
          </a:extLst>
        </xdr:cNvPr>
        <xdr:cNvSpPr txBox="1">
          <a:spLocks noChangeArrowheads="1"/>
        </xdr:cNvSpPr>
      </xdr:nvSpPr>
      <xdr:spPr bwMode="auto">
        <a:xfrm>
          <a:off x="5324475" y="7800975"/>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2390" cy="228600"/>
    <xdr:sp macro="" textlink="">
      <xdr:nvSpPr>
        <xdr:cNvPr id="99" name="Text Box 3">
          <a:extLst>
            <a:ext uri="{FF2B5EF4-FFF2-40B4-BE49-F238E27FC236}">
              <a16:creationId xmlns:a16="http://schemas.microsoft.com/office/drawing/2014/main" id="{55772923-2574-46EB-B063-E6C1388BA5D3}"/>
            </a:ext>
          </a:extLst>
        </xdr:cNvPr>
        <xdr:cNvSpPr txBox="1">
          <a:spLocks noChangeArrowheads="1"/>
        </xdr:cNvSpPr>
      </xdr:nvSpPr>
      <xdr:spPr bwMode="auto">
        <a:xfrm>
          <a:off x="5324475" y="7800975"/>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2390" cy="228600"/>
    <xdr:sp macro="" textlink="">
      <xdr:nvSpPr>
        <xdr:cNvPr id="100" name="Text Box 1">
          <a:extLst>
            <a:ext uri="{FF2B5EF4-FFF2-40B4-BE49-F238E27FC236}">
              <a16:creationId xmlns:a16="http://schemas.microsoft.com/office/drawing/2014/main" id="{94F84062-4F56-4DB4-8F01-9A006AA03F1B}"/>
            </a:ext>
          </a:extLst>
        </xdr:cNvPr>
        <xdr:cNvSpPr txBox="1">
          <a:spLocks noChangeArrowheads="1"/>
        </xdr:cNvSpPr>
      </xdr:nvSpPr>
      <xdr:spPr bwMode="auto">
        <a:xfrm>
          <a:off x="5324475" y="7800975"/>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2390" cy="228600"/>
    <xdr:sp macro="" textlink="">
      <xdr:nvSpPr>
        <xdr:cNvPr id="101" name="Text Box 2">
          <a:extLst>
            <a:ext uri="{FF2B5EF4-FFF2-40B4-BE49-F238E27FC236}">
              <a16:creationId xmlns:a16="http://schemas.microsoft.com/office/drawing/2014/main" id="{D8F4BB53-D68E-44E3-A582-1C732F35D5F6}"/>
            </a:ext>
          </a:extLst>
        </xdr:cNvPr>
        <xdr:cNvSpPr txBox="1">
          <a:spLocks noChangeArrowheads="1"/>
        </xdr:cNvSpPr>
      </xdr:nvSpPr>
      <xdr:spPr bwMode="auto">
        <a:xfrm>
          <a:off x="5324475" y="7800975"/>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2390" cy="228600"/>
    <xdr:sp macro="" textlink="">
      <xdr:nvSpPr>
        <xdr:cNvPr id="102" name="Text Box 3">
          <a:extLst>
            <a:ext uri="{FF2B5EF4-FFF2-40B4-BE49-F238E27FC236}">
              <a16:creationId xmlns:a16="http://schemas.microsoft.com/office/drawing/2014/main" id="{AF407D4F-60F8-4D78-B810-9DB4BC663591}"/>
            </a:ext>
          </a:extLst>
        </xdr:cNvPr>
        <xdr:cNvSpPr txBox="1">
          <a:spLocks noChangeArrowheads="1"/>
        </xdr:cNvSpPr>
      </xdr:nvSpPr>
      <xdr:spPr bwMode="auto">
        <a:xfrm>
          <a:off x="5324475" y="7800975"/>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2390" cy="228600"/>
    <xdr:sp macro="" textlink="">
      <xdr:nvSpPr>
        <xdr:cNvPr id="103" name="Text Box 1">
          <a:extLst>
            <a:ext uri="{FF2B5EF4-FFF2-40B4-BE49-F238E27FC236}">
              <a16:creationId xmlns:a16="http://schemas.microsoft.com/office/drawing/2014/main" id="{AAF534E1-A590-49CF-9175-1400A0B907BF}"/>
            </a:ext>
          </a:extLst>
        </xdr:cNvPr>
        <xdr:cNvSpPr txBox="1">
          <a:spLocks noChangeArrowheads="1"/>
        </xdr:cNvSpPr>
      </xdr:nvSpPr>
      <xdr:spPr bwMode="auto">
        <a:xfrm>
          <a:off x="5324475" y="7800975"/>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2390" cy="228600"/>
    <xdr:sp macro="" textlink="">
      <xdr:nvSpPr>
        <xdr:cNvPr id="104" name="Text Box 2">
          <a:extLst>
            <a:ext uri="{FF2B5EF4-FFF2-40B4-BE49-F238E27FC236}">
              <a16:creationId xmlns:a16="http://schemas.microsoft.com/office/drawing/2014/main" id="{F28B516A-FD27-40B3-AB7C-0A7F7A007B29}"/>
            </a:ext>
          </a:extLst>
        </xdr:cNvPr>
        <xdr:cNvSpPr txBox="1">
          <a:spLocks noChangeArrowheads="1"/>
        </xdr:cNvSpPr>
      </xdr:nvSpPr>
      <xdr:spPr bwMode="auto">
        <a:xfrm>
          <a:off x="5324475" y="7800975"/>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2390" cy="228600"/>
    <xdr:sp macro="" textlink="">
      <xdr:nvSpPr>
        <xdr:cNvPr id="105" name="Text Box 3">
          <a:extLst>
            <a:ext uri="{FF2B5EF4-FFF2-40B4-BE49-F238E27FC236}">
              <a16:creationId xmlns:a16="http://schemas.microsoft.com/office/drawing/2014/main" id="{899D75EA-1108-409F-A8D7-578C5588A775}"/>
            </a:ext>
          </a:extLst>
        </xdr:cNvPr>
        <xdr:cNvSpPr txBox="1">
          <a:spLocks noChangeArrowheads="1"/>
        </xdr:cNvSpPr>
      </xdr:nvSpPr>
      <xdr:spPr bwMode="auto">
        <a:xfrm>
          <a:off x="5324475" y="7800975"/>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2390" cy="228600"/>
    <xdr:sp macro="" textlink="">
      <xdr:nvSpPr>
        <xdr:cNvPr id="106" name="Text Box 1">
          <a:extLst>
            <a:ext uri="{FF2B5EF4-FFF2-40B4-BE49-F238E27FC236}">
              <a16:creationId xmlns:a16="http://schemas.microsoft.com/office/drawing/2014/main" id="{6C937C38-E25E-4B87-B3E4-E8455E67E324}"/>
            </a:ext>
          </a:extLst>
        </xdr:cNvPr>
        <xdr:cNvSpPr txBox="1">
          <a:spLocks noChangeArrowheads="1"/>
        </xdr:cNvSpPr>
      </xdr:nvSpPr>
      <xdr:spPr bwMode="auto">
        <a:xfrm>
          <a:off x="5324475" y="7800975"/>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2390" cy="228600"/>
    <xdr:sp macro="" textlink="">
      <xdr:nvSpPr>
        <xdr:cNvPr id="107" name="Text Box 2">
          <a:extLst>
            <a:ext uri="{FF2B5EF4-FFF2-40B4-BE49-F238E27FC236}">
              <a16:creationId xmlns:a16="http://schemas.microsoft.com/office/drawing/2014/main" id="{45797FCD-A332-4537-A355-BDC54385AC2C}"/>
            </a:ext>
          </a:extLst>
        </xdr:cNvPr>
        <xdr:cNvSpPr txBox="1">
          <a:spLocks noChangeArrowheads="1"/>
        </xdr:cNvSpPr>
      </xdr:nvSpPr>
      <xdr:spPr bwMode="auto">
        <a:xfrm>
          <a:off x="5324475" y="7800975"/>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2390" cy="228600"/>
    <xdr:sp macro="" textlink="">
      <xdr:nvSpPr>
        <xdr:cNvPr id="108" name="Text Box 3">
          <a:extLst>
            <a:ext uri="{FF2B5EF4-FFF2-40B4-BE49-F238E27FC236}">
              <a16:creationId xmlns:a16="http://schemas.microsoft.com/office/drawing/2014/main" id="{8FEC6133-B03E-4207-AAC6-937B8F96FF1A}"/>
            </a:ext>
          </a:extLst>
        </xdr:cNvPr>
        <xdr:cNvSpPr txBox="1">
          <a:spLocks noChangeArrowheads="1"/>
        </xdr:cNvSpPr>
      </xdr:nvSpPr>
      <xdr:spPr bwMode="auto">
        <a:xfrm>
          <a:off x="5324475" y="7800975"/>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2390" cy="228600"/>
    <xdr:sp macro="" textlink="">
      <xdr:nvSpPr>
        <xdr:cNvPr id="109" name="Text Box 1">
          <a:extLst>
            <a:ext uri="{FF2B5EF4-FFF2-40B4-BE49-F238E27FC236}">
              <a16:creationId xmlns:a16="http://schemas.microsoft.com/office/drawing/2014/main" id="{1F526CC5-456C-4DFC-887B-C4FEAE40CCFC}"/>
            </a:ext>
          </a:extLst>
        </xdr:cNvPr>
        <xdr:cNvSpPr txBox="1">
          <a:spLocks noChangeArrowheads="1"/>
        </xdr:cNvSpPr>
      </xdr:nvSpPr>
      <xdr:spPr bwMode="auto">
        <a:xfrm>
          <a:off x="5324475" y="7800975"/>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2390" cy="228600"/>
    <xdr:sp macro="" textlink="">
      <xdr:nvSpPr>
        <xdr:cNvPr id="110" name="Text Box 2">
          <a:extLst>
            <a:ext uri="{FF2B5EF4-FFF2-40B4-BE49-F238E27FC236}">
              <a16:creationId xmlns:a16="http://schemas.microsoft.com/office/drawing/2014/main" id="{B3687670-00DC-493F-98F2-AE6448166700}"/>
            </a:ext>
          </a:extLst>
        </xdr:cNvPr>
        <xdr:cNvSpPr txBox="1">
          <a:spLocks noChangeArrowheads="1"/>
        </xdr:cNvSpPr>
      </xdr:nvSpPr>
      <xdr:spPr bwMode="auto">
        <a:xfrm>
          <a:off x="5324475" y="7800975"/>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2390" cy="228600"/>
    <xdr:sp macro="" textlink="">
      <xdr:nvSpPr>
        <xdr:cNvPr id="111" name="Text Box 3">
          <a:extLst>
            <a:ext uri="{FF2B5EF4-FFF2-40B4-BE49-F238E27FC236}">
              <a16:creationId xmlns:a16="http://schemas.microsoft.com/office/drawing/2014/main" id="{39908599-5EA6-42B9-838B-7780171CC211}"/>
            </a:ext>
          </a:extLst>
        </xdr:cNvPr>
        <xdr:cNvSpPr txBox="1">
          <a:spLocks noChangeArrowheads="1"/>
        </xdr:cNvSpPr>
      </xdr:nvSpPr>
      <xdr:spPr bwMode="auto">
        <a:xfrm>
          <a:off x="5324475" y="7800975"/>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2390" cy="228600"/>
    <xdr:sp macro="" textlink="">
      <xdr:nvSpPr>
        <xdr:cNvPr id="112" name="Text Box 1">
          <a:extLst>
            <a:ext uri="{FF2B5EF4-FFF2-40B4-BE49-F238E27FC236}">
              <a16:creationId xmlns:a16="http://schemas.microsoft.com/office/drawing/2014/main" id="{66963848-A1F8-4AF7-BA9E-97E80382A9DE}"/>
            </a:ext>
          </a:extLst>
        </xdr:cNvPr>
        <xdr:cNvSpPr txBox="1">
          <a:spLocks noChangeArrowheads="1"/>
        </xdr:cNvSpPr>
      </xdr:nvSpPr>
      <xdr:spPr bwMode="auto">
        <a:xfrm>
          <a:off x="5324475" y="7800975"/>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2390" cy="228600"/>
    <xdr:sp macro="" textlink="">
      <xdr:nvSpPr>
        <xdr:cNvPr id="113" name="Text Box 2">
          <a:extLst>
            <a:ext uri="{FF2B5EF4-FFF2-40B4-BE49-F238E27FC236}">
              <a16:creationId xmlns:a16="http://schemas.microsoft.com/office/drawing/2014/main" id="{7F1B177A-F61C-41CD-8A0D-306AF450BA89}"/>
            </a:ext>
          </a:extLst>
        </xdr:cNvPr>
        <xdr:cNvSpPr txBox="1">
          <a:spLocks noChangeArrowheads="1"/>
        </xdr:cNvSpPr>
      </xdr:nvSpPr>
      <xdr:spPr bwMode="auto">
        <a:xfrm>
          <a:off x="5324475" y="7800975"/>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2390" cy="228600"/>
    <xdr:sp macro="" textlink="">
      <xdr:nvSpPr>
        <xdr:cNvPr id="114" name="Text Box 3">
          <a:extLst>
            <a:ext uri="{FF2B5EF4-FFF2-40B4-BE49-F238E27FC236}">
              <a16:creationId xmlns:a16="http://schemas.microsoft.com/office/drawing/2014/main" id="{ABCE5D23-A032-44F0-9FDE-BE84772ECDD3}"/>
            </a:ext>
          </a:extLst>
        </xdr:cNvPr>
        <xdr:cNvSpPr txBox="1">
          <a:spLocks noChangeArrowheads="1"/>
        </xdr:cNvSpPr>
      </xdr:nvSpPr>
      <xdr:spPr bwMode="auto">
        <a:xfrm>
          <a:off x="5324475" y="7800975"/>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2390" cy="228600"/>
    <xdr:sp macro="" textlink="">
      <xdr:nvSpPr>
        <xdr:cNvPr id="115" name="Text Box 1">
          <a:extLst>
            <a:ext uri="{FF2B5EF4-FFF2-40B4-BE49-F238E27FC236}">
              <a16:creationId xmlns:a16="http://schemas.microsoft.com/office/drawing/2014/main" id="{F28D4824-0C0B-4098-838F-EF739539B93F}"/>
            </a:ext>
          </a:extLst>
        </xdr:cNvPr>
        <xdr:cNvSpPr txBox="1">
          <a:spLocks noChangeArrowheads="1"/>
        </xdr:cNvSpPr>
      </xdr:nvSpPr>
      <xdr:spPr bwMode="auto">
        <a:xfrm>
          <a:off x="5324475" y="7800975"/>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2390" cy="228600"/>
    <xdr:sp macro="" textlink="">
      <xdr:nvSpPr>
        <xdr:cNvPr id="116" name="Text Box 2">
          <a:extLst>
            <a:ext uri="{FF2B5EF4-FFF2-40B4-BE49-F238E27FC236}">
              <a16:creationId xmlns:a16="http://schemas.microsoft.com/office/drawing/2014/main" id="{43DFE0C9-8111-454A-A328-220744AF991B}"/>
            </a:ext>
          </a:extLst>
        </xdr:cNvPr>
        <xdr:cNvSpPr txBox="1">
          <a:spLocks noChangeArrowheads="1"/>
        </xdr:cNvSpPr>
      </xdr:nvSpPr>
      <xdr:spPr bwMode="auto">
        <a:xfrm>
          <a:off x="5324475" y="7800975"/>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2390" cy="228600"/>
    <xdr:sp macro="" textlink="">
      <xdr:nvSpPr>
        <xdr:cNvPr id="117" name="Text Box 3">
          <a:extLst>
            <a:ext uri="{FF2B5EF4-FFF2-40B4-BE49-F238E27FC236}">
              <a16:creationId xmlns:a16="http://schemas.microsoft.com/office/drawing/2014/main" id="{C73A5C19-DDC6-41F6-A066-CF17DBEF8432}"/>
            </a:ext>
          </a:extLst>
        </xdr:cNvPr>
        <xdr:cNvSpPr txBox="1">
          <a:spLocks noChangeArrowheads="1"/>
        </xdr:cNvSpPr>
      </xdr:nvSpPr>
      <xdr:spPr bwMode="auto">
        <a:xfrm>
          <a:off x="5324475" y="7800975"/>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2390" cy="228600"/>
    <xdr:sp macro="" textlink="">
      <xdr:nvSpPr>
        <xdr:cNvPr id="118" name="Text Box 1">
          <a:extLst>
            <a:ext uri="{FF2B5EF4-FFF2-40B4-BE49-F238E27FC236}">
              <a16:creationId xmlns:a16="http://schemas.microsoft.com/office/drawing/2014/main" id="{B0A8136B-00CA-4372-88F8-3A0CBF358B4C}"/>
            </a:ext>
          </a:extLst>
        </xdr:cNvPr>
        <xdr:cNvSpPr txBox="1">
          <a:spLocks noChangeArrowheads="1"/>
        </xdr:cNvSpPr>
      </xdr:nvSpPr>
      <xdr:spPr bwMode="auto">
        <a:xfrm>
          <a:off x="5324475" y="7800975"/>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2390" cy="228600"/>
    <xdr:sp macro="" textlink="">
      <xdr:nvSpPr>
        <xdr:cNvPr id="119" name="Text Box 2">
          <a:extLst>
            <a:ext uri="{FF2B5EF4-FFF2-40B4-BE49-F238E27FC236}">
              <a16:creationId xmlns:a16="http://schemas.microsoft.com/office/drawing/2014/main" id="{54911FCF-55C1-423C-B9B9-F4800631A2FD}"/>
            </a:ext>
          </a:extLst>
        </xdr:cNvPr>
        <xdr:cNvSpPr txBox="1">
          <a:spLocks noChangeArrowheads="1"/>
        </xdr:cNvSpPr>
      </xdr:nvSpPr>
      <xdr:spPr bwMode="auto">
        <a:xfrm>
          <a:off x="5324475" y="7800975"/>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2390" cy="228600"/>
    <xdr:sp macro="" textlink="">
      <xdr:nvSpPr>
        <xdr:cNvPr id="120" name="Text Box 3">
          <a:extLst>
            <a:ext uri="{FF2B5EF4-FFF2-40B4-BE49-F238E27FC236}">
              <a16:creationId xmlns:a16="http://schemas.microsoft.com/office/drawing/2014/main" id="{D11E385D-E35E-43FD-910F-6A7DB62CD458}"/>
            </a:ext>
          </a:extLst>
        </xdr:cNvPr>
        <xdr:cNvSpPr txBox="1">
          <a:spLocks noChangeArrowheads="1"/>
        </xdr:cNvSpPr>
      </xdr:nvSpPr>
      <xdr:spPr bwMode="auto">
        <a:xfrm>
          <a:off x="5324475" y="7800975"/>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2390" cy="228605"/>
    <xdr:sp macro="" textlink="">
      <xdr:nvSpPr>
        <xdr:cNvPr id="121" name="Text Box 1">
          <a:extLst>
            <a:ext uri="{FF2B5EF4-FFF2-40B4-BE49-F238E27FC236}">
              <a16:creationId xmlns:a16="http://schemas.microsoft.com/office/drawing/2014/main" id="{535276A4-259A-46C8-92F3-39E2DA8BD10C}"/>
            </a:ext>
          </a:extLst>
        </xdr:cNvPr>
        <xdr:cNvSpPr txBox="1">
          <a:spLocks noChangeArrowheads="1"/>
        </xdr:cNvSpPr>
      </xdr:nvSpPr>
      <xdr:spPr bwMode="auto">
        <a:xfrm>
          <a:off x="5324475" y="7800975"/>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2390" cy="228605"/>
    <xdr:sp macro="" textlink="">
      <xdr:nvSpPr>
        <xdr:cNvPr id="122" name="Text Box 2">
          <a:extLst>
            <a:ext uri="{FF2B5EF4-FFF2-40B4-BE49-F238E27FC236}">
              <a16:creationId xmlns:a16="http://schemas.microsoft.com/office/drawing/2014/main" id="{BB08ACE3-4D01-4F8F-BB20-E73D4492FB41}"/>
            </a:ext>
          </a:extLst>
        </xdr:cNvPr>
        <xdr:cNvSpPr txBox="1">
          <a:spLocks noChangeArrowheads="1"/>
        </xdr:cNvSpPr>
      </xdr:nvSpPr>
      <xdr:spPr bwMode="auto">
        <a:xfrm>
          <a:off x="5324475" y="7800975"/>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2390" cy="228605"/>
    <xdr:sp macro="" textlink="">
      <xdr:nvSpPr>
        <xdr:cNvPr id="123" name="Text Box 3">
          <a:extLst>
            <a:ext uri="{FF2B5EF4-FFF2-40B4-BE49-F238E27FC236}">
              <a16:creationId xmlns:a16="http://schemas.microsoft.com/office/drawing/2014/main" id="{C1855531-8F5A-4D8A-80F8-FF1384F3E636}"/>
            </a:ext>
          </a:extLst>
        </xdr:cNvPr>
        <xdr:cNvSpPr txBox="1">
          <a:spLocks noChangeArrowheads="1"/>
        </xdr:cNvSpPr>
      </xdr:nvSpPr>
      <xdr:spPr bwMode="auto">
        <a:xfrm>
          <a:off x="5324475" y="7800975"/>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2390" cy="228605"/>
    <xdr:sp macro="" textlink="">
      <xdr:nvSpPr>
        <xdr:cNvPr id="124" name="Text Box 1">
          <a:extLst>
            <a:ext uri="{FF2B5EF4-FFF2-40B4-BE49-F238E27FC236}">
              <a16:creationId xmlns:a16="http://schemas.microsoft.com/office/drawing/2014/main" id="{07093B5C-8620-472E-9997-033ED24C8FB7}"/>
            </a:ext>
          </a:extLst>
        </xdr:cNvPr>
        <xdr:cNvSpPr txBox="1">
          <a:spLocks noChangeArrowheads="1"/>
        </xdr:cNvSpPr>
      </xdr:nvSpPr>
      <xdr:spPr bwMode="auto">
        <a:xfrm>
          <a:off x="5324475" y="7800975"/>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2390" cy="228605"/>
    <xdr:sp macro="" textlink="">
      <xdr:nvSpPr>
        <xdr:cNvPr id="125" name="Text Box 2">
          <a:extLst>
            <a:ext uri="{FF2B5EF4-FFF2-40B4-BE49-F238E27FC236}">
              <a16:creationId xmlns:a16="http://schemas.microsoft.com/office/drawing/2014/main" id="{8C490F84-E58C-43F7-85CE-03E0AA916C3D}"/>
            </a:ext>
          </a:extLst>
        </xdr:cNvPr>
        <xdr:cNvSpPr txBox="1">
          <a:spLocks noChangeArrowheads="1"/>
        </xdr:cNvSpPr>
      </xdr:nvSpPr>
      <xdr:spPr bwMode="auto">
        <a:xfrm>
          <a:off x="5324475" y="7800975"/>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2390" cy="228605"/>
    <xdr:sp macro="" textlink="">
      <xdr:nvSpPr>
        <xdr:cNvPr id="126" name="Text Box 3">
          <a:extLst>
            <a:ext uri="{FF2B5EF4-FFF2-40B4-BE49-F238E27FC236}">
              <a16:creationId xmlns:a16="http://schemas.microsoft.com/office/drawing/2014/main" id="{2893C919-B57A-440F-971B-F8CDF38FA1AA}"/>
            </a:ext>
          </a:extLst>
        </xdr:cNvPr>
        <xdr:cNvSpPr txBox="1">
          <a:spLocks noChangeArrowheads="1"/>
        </xdr:cNvSpPr>
      </xdr:nvSpPr>
      <xdr:spPr bwMode="auto">
        <a:xfrm>
          <a:off x="5324475" y="7800975"/>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2390" cy="228605"/>
    <xdr:sp macro="" textlink="">
      <xdr:nvSpPr>
        <xdr:cNvPr id="127" name="Text Box 1">
          <a:extLst>
            <a:ext uri="{FF2B5EF4-FFF2-40B4-BE49-F238E27FC236}">
              <a16:creationId xmlns:a16="http://schemas.microsoft.com/office/drawing/2014/main" id="{A77D2BC8-3771-43EA-83AB-97EF843080A7}"/>
            </a:ext>
          </a:extLst>
        </xdr:cNvPr>
        <xdr:cNvSpPr txBox="1">
          <a:spLocks noChangeArrowheads="1"/>
        </xdr:cNvSpPr>
      </xdr:nvSpPr>
      <xdr:spPr bwMode="auto">
        <a:xfrm>
          <a:off x="5324475" y="7800975"/>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2390" cy="228605"/>
    <xdr:sp macro="" textlink="">
      <xdr:nvSpPr>
        <xdr:cNvPr id="128" name="Text Box 2">
          <a:extLst>
            <a:ext uri="{FF2B5EF4-FFF2-40B4-BE49-F238E27FC236}">
              <a16:creationId xmlns:a16="http://schemas.microsoft.com/office/drawing/2014/main" id="{C7365930-E995-4FE9-8F25-328D56462F05}"/>
            </a:ext>
          </a:extLst>
        </xdr:cNvPr>
        <xdr:cNvSpPr txBox="1">
          <a:spLocks noChangeArrowheads="1"/>
        </xdr:cNvSpPr>
      </xdr:nvSpPr>
      <xdr:spPr bwMode="auto">
        <a:xfrm>
          <a:off x="5324475" y="7800975"/>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2390" cy="228605"/>
    <xdr:sp macro="" textlink="">
      <xdr:nvSpPr>
        <xdr:cNvPr id="129" name="Text Box 3">
          <a:extLst>
            <a:ext uri="{FF2B5EF4-FFF2-40B4-BE49-F238E27FC236}">
              <a16:creationId xmlns:a16="http://schemas.microsoft.com/office/drawing/2014/main" id="{9933EC11-373D-4005-9C1B-AB0C5B2F7AC1}"/>
            </a:ext>
          </a:extLst>
        </xdr:cNvPr>
        <xdr:cNvSpPr txBox="1">
          <a:spLocks noChangeArrowheads="1"/>
        </xdr:cNvSpPr>
      </xdr:nvSpPr>
      <xdr:spPr bwMode="auto">
        <a:xfrm>
          <a:off x="5324475" y="7800975"/>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2390" cy="228605"/>
    <xdr:sp macro="" textlink="">
      <xdr:nvSpPr>
        <xdr:cNvPr id="130" name="Text Box 1">
          <a:extLst>
            <a:ext uri="{FF2B5EF4-FFF2-40B4-BE49-F238E27FC236}">
              <a16:creationId xmlns:a16="http://schemas.microsoft.com/office/drawing/2014/main" id="{7B077392-11A5-44CB-89F4-D43FF33BA9EE}"/>
            </a:ext>
          </a:extLst>
        </xdr:cNvPr>
        <xdr:cNvSpPr txBox="1">
          <a:spLocks noChangeArrowheads="1"/>
        </xdr:cNvSpPr>
      </xdr:nvSpPr>
      <xdr:spPr bwMode="auto">
        <a:xfrm>
          <a:off x="5324475" y="7800975"/>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2390" cy="228605"/>
    <xdr:sp macro="" textlink="">
      <xdr:nvSpPr>
        <xdr:cNvPr id="131" name="Text Box 2">
          <a:extLst>
            <a:ext uri="{FF2B5EF4-FFF2-40B4-BE49-F238E27FC236}">
              <a16:creationId xmlns:a16="http://schemas.microsoft.com/office/drawing/2014/main" id="{FFE07412-6AF4-49C5-8495-FDD84263BD56}"/>
            </a:ext>
          </a:extLst>
        </xdr:cNvPr>
        <xdr:cNvSpPr txBox="1">
          <a:spLocks noChangeArrowheads="1"/>
        </xdr:cNvSpPr>
      </xdr:nvSpPr>
      <xdr:spPr bwMode="auto">
        <a:xfrm>
          <a:off x="5324475" y="7800975"/>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2390" cy="228605"/>
    <xdr:sp macro="" textlink="">
      <xdr:nvSpPr>
        <xdr:cNvPr id="132" name="Text Box 3">
          <a:extLst>
            <a:ext uri="{FF2B5EF4-FFF2-40B4-BE49-F238E27FC236}">
              <a16:creationId xmlns:a16="http://schemas.microsoft.com/office/drawing/2014/main" id="{2772F804-7C16-4DC9-9760-FFD9DFB74F27}"/>
            </a:ext>
          </a:extLst>
        </xdr:cNvPr>
        <xdr:cNvSpPr txBox="1">
          <a:spLocks noChangeArrowheads="1"/>
        </xdr:cNvSpPr>
      </xdr:nvSpPr>
      <xdr:spPr bwMode="auto">
        <a:xfrm>
          <a:off x="5324475" y="7800975"/>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2390" cy="228605"/>
    <xdr:sp macro="" textlink="">
      <xdr:nvSpPr>
        <xdr:cNvPr id="133" name="Text Box 1">
          <a:extLst>
            <a:ext uri="{FF2B5EF4-FFF2-40B4-BE49-F238E27FC236}">
              <a16:creationId xmlns:a16="http://schemas.microsoft.com/office/drawing/2014/main" id="{F93278EA-DE27-4A77-9D8F-036CB3F3E43C}"/>
            </a:ext>
          </a:extLst>
        </xdr:cNvPr>
        <xdr:cNvSpPr txBox="1">
          <a:spLocks noChangeArrowheads="1"/>
        </xdr:cNvSpPr>
      </xdr:nvSpPr>
      <xdr:spPr bwMode="auto">
        <a:xfrm>
          <a:off x="5324475" y="7800975"/>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2390" cy="228605"/>
    <xdr:sp macro="" textlink="">
      <xdr:nvSpPr>
        <xdr:cNvPr id="134" name="Text Box 2">
          <a:extLst>
            <a:ext uri="{FF2B5EF4-FFF2-40B4-BE49-F238E27FC236}">
              <a16:creationId xmlns:a16="http://schemas.microsoft.com/office/drawing/2014/main" id="{EE34CE44-D0A0-4BEB-8079-4D3C3C8A9740}"/>
            </a:ext>
          </a:extLst>
        </xdr:cNvPr>
        <xdr:cNvSpPr txBox="1">
          <a:spLocks noChangeArrowheads="1"/>
        </xdr:cNvSpPr>
      </xdr:nvSpPr>
      <xdr:spPr bwMode="auto">
        <a:xfrm>
          <a:off x="5324475" y="7800975"/>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2390" cy="228605"/>
    <xdr:sp macro="" textlink="">
      <xdr:nvSpPr>
        <xdr:cNvPr id="135" name="Text Box 3">
          <a:extLst>
            <a:ext uri="{FF2B5EF4-FFF2-40B4-BE49-F238E27FC236}">
              <a16:creationId xmlns:a16="http://schemas.microsoft.com/office/drawing/2014/main" id="{D6733083-A356-452B-B8C1-9589BE561FF6}"/>
            </a:ext>
          </a:extLst>
        </xdr:cNvPr>
        <xdr:cNvSpPr txBox="1">
          <a:spLocks noChangeArrowheads="1"/>
        </xdr:cNvSpPr>
      </xdr:nvSpPr>
      <xdr:spPr bwMode="auto">
        <a:xfrm>
          <a:off x="5324475" y="7800975"/>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2390" cy="228605"/>
    <xdr:sp macro="" textlink="">
      <xdr:nvSpPr>
        <xdr:cNvPr id="136" name="Text Box 1">
          <a:extLst>
            <a:ext uri="{FF2B5EF4-FFF2-40B4-BE49-F238E27FC236}">
              <a16:creationId xmlns:a16="http://schemas.microsoft.com/office/drawing/2014/main" id="{3F983B15-3FAD-4D99-B379-5BA72774DC9F}"/>
            </a:ext>
          </a:extLst>
        </xdr:cNvPr>
        <xdr:cNvSpPr txBox="1">
          <a:spLocks noChangeArrowheads="1"/>
        </xdr:cNvSpPr>
      </xdr:nvSpPr>
      <xdr:spPr bwMode="auto">
        <a:xfrm>
          <a:off x="5324475" y="7800975"/>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2390" cy="228605"/>
    <xdr:sp macro="" textlink="">
      <xdr:nvSpPr>
        <xdr:cNvPr id="137" name="Text Box 2">
          <a:extLst>
            <a:ext uri="{FF2B5EF4-FFF2-40B4-BE49-F238E27FC236}">
              <a16:creationId xmlns:a16="http://schemas.microsoft.com/office/drawing/2014/main" id="{374EA21E-6AF0-4E27-A674-C7C49C6CC6AC}"/>
            </a:ext>
          </a:extLst>
        </xdr:cNvPr>
        <xdr:cNvSpPr txBox="1">
          <a:spLocks noChangeArrowheads="1"/>
        </xdr:cNvSpPr>
      </xdr:nvSpPr>
      <xdr:spPr bwMode="auto">
        <a:xfrm>
          <a:off x="5324475" y="7800975"/>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2390" cy="228605"/>
    <xdr:sp macro="" textlink="">
      <xdr:nvSpPr>
        <xdr:cNvPr id="138" name="Text Box 3">
          <a:extLst>
            <a:ext uri="{FF2B5EF4-FFF2-40B4-BE49-F238E27FC236}">
              <a16:creationId xmlns:a16="http://schemas.microsoft.com/office/drawing/2014/main" id="{E7E349F2-95D0-40DB-9684-35E633C02B18}"/>
            </a:ext>
          </a:extLst>
        </xdr:cNvPr>
        <xdr:cNvSpPr txBox="1">
          <a:spLocks noChangeArrowheads="1"/>
        </xdr:cNvSpPr>
      </xdr:nvSpPr>
      <xdr:spPr bwMode="auto">
        <a:xfrm>
          <a:off x="5324475" y="7800975"/>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2390" cy="228605"/>
    <xdr:sp macro="" textlink="">
      <xdr:nvSpPr>
        <xdr:cNvPr id="139" name="Text Box 1">
          <a:extLst>
            <a:ext uri="{FF2B5EF4-FFF2-40B4-BE49-F238E27FC236}">
              <a16:creationId xmlns:a16="http://schemas.microsoft.com/office/drawing/2014/main" id="{AAB9D2B0-69A5-4CEC-8462-50E70DD75DA5}"/>
            </a:ext>
          </a:extLst>
        </xdr:cNvPr>
        <xdr:cNvSpPr txBox="1">
          <a:spLocks noChangeArrowheads="1"/>
        </xdr:cNvSpPr>
      </xdr:nvSpPr>
      <xdr:spPr bwMode="auto">
        <a:xfrm>
          <a:off x="5324475" y="7800975"/>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2390" cy="228605"/>
    <xdr:sp macro="" textlink="">
      <xdr:nvSpPr>
        <xdr:cNvPr id="140" name="Text Box 2">
          <a:extLst>
            <a:ext uri="{FF2B5EF4-FFF2-40B4-BE49-F238E27FC236}">
              <a16:creationId xmlns:a16="http://schemas.microsoft.com/office/drawing/2014/main" id="{98E82901-187B-4779-99F8-0CE131AF27A4}"/>
            </a:ext>
          </a:extLst>
        </xdr:cNvPr>
        <xdr:cNvSpPr txBox="1">
          <a:spLocks noChangeArrowheads="1"/>
        </xdr:cNvSpPr>
      </xdr:nvSpPr>
      <xdr:spPr bwMode="auto">
        <a:xfrm>
          <a:off x="5324475" y="7800975"/>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2390" cy="228605"/>
    <xdr:sp macro="" textlink="">
      <xdr:nvSpPr>
        <xdr:cNvPr id="141" name="Text Box 3">
          <a:extLst>
            <a:ext uri="{FF2B5EF4-FFF2-40B4-BE49-F238E27FC236}">
              <a16:creationId xmlns:a16="http://schemas.microsoft.com/office/drawing/2014/main" id="{9DFC1D0B-57B9-4725-92BF-6117E709BE6B}"/>
            </a:ext>
          </a:extLst>
        </xdr:cNvPr>
        <xdr:cNvSpPr txBox="1">
          <a:spLocks noChangeArrowheads="1"/>
        </xdr:cNvSpPr>
      </xdr:nvSpPr>
      <xdr:spPr bwMode="auto">
        <a:xfrm>
          <a:off x="5324475" y="7800975"/>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2390" cy="228605"/>
    <xdr:sp macro="" textlink="">
      <xdr:nvSpPr>
        <xdr:cNvPr id="142" name="Text Box 1">
          <a:extLst>
            <a:ext uri="{FF2B5EF4-FFF2-40B4-BE49-F238E27FC236}">
              <a16:creationId xmlns:a16="http://schemas.microsoft.com/office/drawing/2014/main" id="{242FC255-AE14-42F9-AFDC-71BFB27FAA14}"/>
            </a:ext>
          </a:extLst>
        </xdr:cNvPr>
        <xdr:cNvSpPr txBox="1">
          <a:spLocks noChangeArrowheads="1"/>
        </xdr:cNvSpPr>
      </xdr:nvSpPr>
      <xdr:spPr bwMode="auto">
        <a:xfrm>
          <a:off x="5324475" y="7800975"/>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2390" cy="228605"/>
    <xdr:sp macro="" textlink="">
      <xdr:nvSpPr>
        <xdr:cNvPr id="143" name="Text Box 2">
          <a:extLst>
            <a:ext uri="{FF2B5EF4-FFF2-40B4-BE49-F238E27FC236}">
              <a16:creationId xmlns:a16="http://schemas.microsoft.com/office/drawing/2014/main" id="{2899519D-8A1C-4D98-8F04-D2D26BE6DF31}"/>
            </a:ext>
          </a:extLst>
        </xdr:cNvPr>
        <xdr:cNvSpPr txBox="1">
          <a:spLocks noChangeArrowheads="1"/>
        </xdr:cNvSpPr>
      </xdr:nvSpPr>
      <xdr:spPr bwMode="auto">
        <a:xfrm>
          <a:off x="5324475" y="7800975"/>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2390" cy="252200"/>
    <xdr:sp macro="" textlink="">
      <xdr:nvSpPr>
        <xdr:cNvPr id="215" name="Text Box 1">
          <a:extLst>
            <a:ext uri="{FF2B5EF4-FFF2-40B4-BE49-F238E27FC236}">
              <a16:creationId xmlns:a16="http://schemas.microsoft.com/office/drawing/2014/main" id="{C62A1ECF-9434-4A12-AD84-9F126B7F7A40}"/>
            </a:ext>
          </a:extLst>
        </xdr:cNvPr>
        <xdr:cNvSpPr txBox="1">
          <a:spLocks noChangeArrowheads="1"/>
        </xdr:cNvSpPr>
      </xdr:nvSpPr>
      <xdr:spPr bwMode="auto">
        <a:xfrm>
          <a:off x="5010150" y="2019300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2390" cy="252200"/>
    <xdr:sp macro="" textlink="">
      <xdr:nvSpPr>
        <xdr:cNvPr id="216" name="Text Box 2">
          <a:extLst>
            <a:ext uri="{FF2B5EF4-FFF2-40B4-BE49-F238E27FC236}">
              <a16:creationId xmlns:a16="http://schemas.microsoft.com/office/drawing/2014/main" id="{3766D0DF-2085-47A5-B038-DE16707570C9}"/>
            </a:ext>
          </a:extLst>
        </xdr:cNvPr>
        <xdr:cNvSpPr txBox="1">
          <a:spLocks noChangeArrowheads="1"/>
        </xdr:cNvSpPr>
      </xdr:nvSpPr>
      <xdr:spPr bwMode="auto">
        <a:xfrm>
          <a:off x="5010150" y="2019300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2390" cy="252200"/>
    <xdr:sp macro="" textlink="">
      <xdr:nvSpPr>
        <xdr:cNvPr id="217" name="Text Box 3">
          <a:extLst>
            <a:ext uri="{FF2B5EF4-FFF2-40B4-BE49-F238E27FC236}">
              <a16:creationId xmlns:a16="http://schemas.microsoft.com/office/drawing/2014/main" id="{A326CCC8-328B-4FB7-A803-99F08BE96E8E}"/>
            </a:ext>
          </a:extLst>
        </xdr:cNvPr>
        <xdr:cNvSpPr txBox="1">
          <a:spLocks noChangeArrowheads="1"/>
        </xdr:cNvSpPr>
      </xdr:nvSpPr>
      <xdr:spPr bwMode="auto">
        <a:xfrm>
          <a:off x="5010150" y="2019300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2390" cy="252200"/>
    <xdr:sp macro="" textlink="">
      <xdr:nvSpPr>
        <xdr:cNvPr id="218" name="Text Box 1">
          <a:extLst>
            <a:ext uri="{FF2B5EF4-FFF2-40B4-BE49-F238E27FC236}">
              <a16:creationId xmlns:a16="http://schemas.microsoft.com/office/drawing/2014/main" id="{02521904-5706-49C6-88FC-7DE66B0120B6}"/>
            </a:ext>
          </a:extLst>
        </xdr:cNvPr>
        <xdr:cNvSpPr txBox="1">
          <a:spLocks noChangeArrowheads="1"/>
        </xdr:cNvSpPr>
      </xdr:nvSpPr>
      <xdr:spPr bwMode="auto">
        <a:xfrm>
          <a:off x="5010150" y="2019300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2390" cy="252200"/>
    <xdr:sp macro="" textlink="">
      <xdr:nvSpPr>
        <xdr:cNvPr id="219" name="Text Box 2">
          <a:extLst>
            <a:ext uri="{FF2B5EF4-FFF2-40B4-BE49-F238E27FC236}">
              <a16:creationId xmlns:a16="http://schemas.microsoft.com/office/drawing/2014/main" id="{9A04B822-B52C-4D9F-B12A-ED5D4A48197C}"/>
            </a:ext>
          </a:extLst>
        </xdr:cNvPr>
        <xdr:cNvSpPr txBox="1">
          <a:spLocks noChangeArrowheads="1"/>
        </xdr:cNvSpPr>
      </xdr:nvSpPr>
      <xdr:spPr bwMode="auto">
        <a:xfrm>
          <a:off x="5010150" y="2019300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2390" cy="252200"/>
    <xdr:sp macro="" textlink="">
      <xdr:nvSpPr>
        <xdr:cNvPr id="220" name="Text Box 3">
          <a:extLst>
            <a:ext uri="{FF2B5EF4-FFF2-40B4-BE49-F238E27FC236}">
              <a16:creationId xmlns:a16="http://schemas.microsoft.com/office/drawing/2014/main" id="{8B9848D9-6E92-4A43-872F-71FE5B1682F5}"/>
            </a:ext>
          </a:extLst>
        </xdr:cNvPr>
        <xdr:cNvSpPr txBox="1">
          <a:spLocks noChangeArrowheads="1"/>
        </xdr:cNvSpPr>
      </xdr:nvSpPr>
      <xdr:spPr bwMode="auto">
        <a:xfrm>
          <a:off x="5010150" y="2019300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2390" cy="252200"/>
    <xdr:sp macro="" textlink="">
      <xdr:nvSpPr>
        <xdr:cNvPr id="221" name="Text Box 1">
          <a:extLst>
            <a:ext uri="{FF2B5EF4-FFF2-40B4-BE49-F238E27FC236}">
              <a16:creationId xmlns:a16="http://schemas.microsoft.com/office/drawing/2014/main" id="{0010545F-5E2B-4ED2-85C9-4E9466E01F3D}"/>
            </a:ext>
          </a:extLst>
        </xdr:cNvPr>
        <xdr:cNvSpPr txBox="1">
          <a:spLocks noChangeArrowheads="1"/>
        </xdr:cNvSpPr>
      </xdr:nvSpPr>
      <xdr:spPr bwMode="auto">
        <a:xfrm>
          <a:off x="5010150" y="2019300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2390" cy="252200"/>
    <xdr:sp macro="" textlink="">
      <xdr:nvSpPr>
        <xdr:cNvPr id="222" name="Text Box 2">
          <a:extLst>
            <a:ext uri="{FF2B5EF4-FFF2-40B4-BE49-F238E27FC236}">
              <a16:creationId xmlns:a16="http://schemas.microsoft.com/office/drawing/2014/main" id="{7CA88A0F-8DF3-4232-B25A-71BC853B8B3A}"/>
            </a:ext>
          </a:extLst>
        </xdr:cNvPr>
        <xdr:cNvSpPr txBox="1">
          <a:spLocks noChangeArrowheads="1"/>
        </xdr:cNvSpPr>
      </xdr:nvSpPr>
      <xdr:spPr bwMode="auto">
        <a:xfrm>
          <a:off x="5010150" y="2019300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2390" cy="252200"/>
    <xdr:sp macro="" textlink="">
      <xdr:nvSpPr>
        <xdr:cNvPr id="223" name="Text Box 3">
          <a:extLst>
            <a:ext uri="{FF2B5EF4-FFF2-40B4-BE49-F238E27FC236}">
              <a16:creationId xmlns:a16="http://schemas.microsoft.com/office/drawing/2014/main" id="{883BA583-D7CE-4BB3-898B-92F95FA0389C}"/>
            </a:ext>
          </a:extLst>
        </xdr:cNvPr>
        <xdr:cNvSpPr txBox="1">
          <a:spLocks noChangeArrowheads="1"/>
        </xdr:cNvSpPr>
      </xdr:nvSpPr>
      <xdr:spPr bwMode="auto">
        <a:xfrm>
          <a:off x="5010150" y="2019300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2390" cy="252200"/>
    <xdr:sp macro="" textlink="">
      <xdr:nvSpPr>
        <xdr:cNvPr id="224" name="Text Box 1">
          <a:extLst>
            <a:ext uri="{FF2B5EF4-FFF2-40B4-BE49-F238E27FC236}">
              <a16:creationId xmlns:a16="http://schemas.microsoft.com/office/drawing/2014/main" id="{B8649345-5E9B-46CE-B97F-D23398430EC5}"/>
            </a:ext>
          </a:extLst>
        </xdr:cNvPr>
        <xdr:cNvSpPr txBox="1">
          <a:spLocks noChangeArrowheads="1"/>
        </xdr:cNvSpPr>
      </xdr:nvSpPr>
      <xdr:spPr bwMode="auto">
        <a:xfrm>
          <a:off x="5010150" y="2019300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2390" cy="252200"/>
    <xdr:sp macro="" textlink="">
      <xdr:nvSpPr>
        <xdr:cNvPr id="225" name="Text Box 2">
          <a:extLst>
            <a:ext uri="{FF2B5EF4-FFF2-40B4-BE49-F238E27FC236}">
              <a16:creationId xmlns:a16="http://schemas.microsoft.com/office/drawing/2014/main" id="{C0EB2C54-2817-40D2-8568-B1A8FE29D423}"/>
            </a:ext>
          </a:extLst>
        </xdr:cNvPr>
        <xdr:cNvSpPr txBox="1">
          <a:spLocks noChangeArrowheads="1"/>
        </xdr:cNvSpPr>
      </xdr:nvSpPr>
      <xdr:spPr bwMode="auto">
        <a:xfrm>
          <a:off x="5010150" y="2019300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2390" cy="252200"/>
    <xdr:sp macro="" textlink="">
      <xdr:nvSpPr>
        <xdr:cNvPr id="226" name="Text Box 3">
          <a:extLst>
            <a:ext uri="{FF2B5EF4-FFF2-40B4-BE49-F238E27FC236}">
              <a16:creationId xmlns:a16="http://schemas.microsoft.com/office/drawing/2014/main" id="{BC628563-A1A3-41A0-8B58-A323DAB5323B}"/>
            </a:ext>
          </a:extLst>
        </xdr:cNvPr>
        <xdr:cNvSpPr txBox="1">
          <a:spLocks noChangeArrowheads="1"/>
        </xdr:cNvSpPr>
      </xdr:nvSpPr>
      <xdr:spPr bwMode="auto">
        <a:xfrm>
          <a:off x="5010150" y="2019300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2390" cy="252200"/>
    <xdr:sp macro="" textlink="">
      <xdr:nvSpPr>
        <xdr:cNvPr id="227" name="Text Box 1">
          <a:extLst>
            <a:ext uri="{FF2B5EF4-FFF2-40B4-BE49-F238E27FC236}">
              <a16:creationId xmlns:a16="http://schemas.microsoft.com/office/drawing/2014/main" id="{CFB61EFD-5830-4B8F-B163-60B2EDCE41C8}"/>
            </a:ext>
          </a:extLst>
        </xdr:cNvPr>
        <xdr:cNvSpPr txBox="1">
          <a:spLocks noChangeArrowheads="1"/>
        </xdr:cNvSpPr>
      </xdr:nvSpPr>
      <xdr:spPr bwMode="auto">
        <a:xfrm>
          <a:off x="5010150" y="2019300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2390" cy="252200"/>
    <xdr:sp macro="" textlink="">
      <xdr:nvSpPr>
        <xdr:cNvPr id="228" name="Text Box 2">
          <a:extLst>
            <a:ext uri="{FF2B5EF4-FFF2-40B4-BE49-F238E27FC236}">
              <a16:creationId xmlns:a16="http://schemas.microsoft.com/office/drawing/2014/main" id="{4F316562-9151-46A5-B38C-D3923CBA771A}"/>
            </a:ext>
          </a:extLst>
        </xdr:cNvPr>
        <xdr:cNvSpPr txBox="1">
          <a:spLocks noChangeArrowheads="1"/>
        </xdr:cNvSpPr>
      </xdr:nvSpPr>
      <xdr:spPr bwMode="auto">
        <a:xfrm>
          <a:off x="5010150" y="2019300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2390" cy="252200"/>
    <xdr:sp macro="" textlink="">
      <xdr:nvSpPr>
        <xdr:cNvPr id="229" name="Text Box 3">
          <a:extLst>
            <a:ext uri="{FF2B5EF4-FFF2-40B4-BE49-F238E27FC236}">
              <a16:creationId xmlns:a16="http://schemas.microsoft.com/office/drawing/2014/main" id="{22BBFA08-77DF-4971-9DFB-26F8987F6741}"/>
            </a:ext>
          </a:extLst>
        </xdr:cNvPr>
        <xdr:cNvSpPr txBox="1">
          <a:spLocks noChangeArrowheads="1"/>
        </xdr:cNvSpPr>
      </xdr:nvSpPr>
      <xdr:spPr bwMode="auto">
        <a:xfrm>
          <a:off x="5010150" y="2019300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2390" cy="252200"/>
    <xdr:sp macro="" textlink="">
      <xdr:nvSpPr>
        <xdr:cNvPr id="230" name="Text Box 1">
          <a:extLst>
            <a:ext uri="{FF2B5EF4-FFF2-40B4-BE49-F238E27FC236}">
              <a16:creationId xmlns:a16="http://schemas.microsoft.com/office/drawing/2014/main" id="{079581C3-E320-401E-98D4-D1A67E03D81B}"/>
            </a:ext>
          </a:extLst>
        </xdr:cNvPr>
        <xdr:cNvSpPr txBox="1">
          <a:spLocks noChangeArrowheads="1"/>
        </xdr:cNvSpPr>
      </xdr:nvSpPr>
      <xdr:spPr bwMode="auto">
        <a:xfrm>
          <a:off x="5010150" y="2019300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2390" cy="252200"/>
    <xdr:sp macro="" textlink="">
      <xdr:nvSpPr>
        <xdr:cNvPr id="231" name="Text Box 2">
          <a:extLst>
            <a:ext uri="{FF2B5EF4-FFF2-40B4-BE49-F238E27FC236}">
              <a16:creationId xmlns:a16="http://schemas.microsoft.com/office/drawing/2014/main" id="{AA444C7F-9158-4CF3-A46D-242F17DE4C43}"/>
            </a:ext>
          </a:extLst>
        </xdr:cNvPr>
        <xdr:cNvSpPr txBox="1">
          <a:spLocks noChangeArrowheads="1"/>
        </xdr:cNvSpPr>
      </xdr:nvSpPr>
      <xdr:spPr bwMode="auto">
        <a:xfrm>
          <a:off x="5010150" y="2019300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2390" cy="252200"/>
    <xdr:sp macro="" textlink="">
      <xdr:nvSpPr>
        <xdr:cNvPr id="232" name="Text Box 3">
          <a:extLst>
            <a:ext uri="{FF2B5EF4-FFF2-40B4-BE49-F238E27FC236}">
              <a16:creationId xmlns:a16="http://schemas.microsoft.com/office/drawing/2014/main" id="{1F860779-6F4B-4FFA-98E2-506C1C5E88F6}"/>
            </a:ext>
          </a:extLst>
        </xdr:cNvPr>
        <xdr:cNvSpPr txBox="1">
          <a:spLocks noChangeArrowheads="1"/>
        </xdr:cNvSpPr>
      </xdr:nvSpPr>
      <xdr:spPr bwMode="auto">
        <a:xfrm>
          <a:off x="5010150" y="2019300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2390" cy="252200"/>
    <xdr:sp macro="" textlink="">
      <xdr:nvSpPr>
        <xdr:cNvPr id="233" name="Text Box 1">
          <a:extLst>
            <a:ext uri="{FF2B5EF4-FFF2-40B4-BE49-F238E27FC236}">
              <a16:creationId xmlns:a16="http://schemas.microsoft.com/office/drawing/2014/main" id="{292BFB85-0556-4D2F-A4F3-384670533765}"/>
            </a:ext>
          </a:extLst>
        </xdr:cNvPr>
        <xdr:cNvSpPr txBox="1">
          <a:spLocks noChangeArrowheads="1"/>
        </xdr:cNvSpPr>
      </xdr:nvSpPr>
      <xdr:spPr bwMode="auto">
        <a:xfrm>
          <a:off x="5010150" y="2019300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2390" cy="252200"/>
    <xdr:sp macro="" textlink="">
      <xdr:nvSpPr>
        <xdr:cNvPr id="234" name="Text Box 2">
          <a:extLst>
            <a:ext uri="{FF2B5EF4-FFF2-40B4-BE49-F238E27FC236}">
              <a16:creationId xmlns:a16="http://schemas.microsoft.com/office/drawing/2014/main" id="{2113C556-9E7F-4A99-B0CF-0E7F18E160A9}"/>
            </a:ext>
          </a:extLst>
        </xdr:cNvPr>
        <xdr:cNvSpPr txBox="1">
          <a:spLocks noChangeArrowheads="1"/>
        </xdr:cNvSpPr>
      </xdr:nvSpPr>
      <xdr:spPr bwMode="auto">
        <a:xfrm>
          <a:off x="5010150" y="2019300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2390" cy="252200"/>
    <xdr:sp macro="" textlink="">
      <xdr:nvSpPr>
        <xdr:cNvPr id="235" name="Text Box 3">
          <a:extLst>
            <a:ext uri="{FF2B5EF4-FFF2-40B4-BE49-F238E27FC236}">
              <a16:creationId xmlns:a16="http://schemas.microsoft.com/office/drawing/2014/main" id="{10E44D2E-EDB5-4403-88B9-38C97E589A4D}"/>
            </a:ext>
          </a:extLst>
        </xdr:cNvPr>
        <xdr:cNvSpPr txBox="1">
          <a:spLocks noChangeArrowheads="1"/>
        </xdr:cNvSpPr>
      </xdr:nvSpPr>
      <xdr:spPr bwMode="auto">
        <a:xfrm>
          <a:off x="5010150" y="2019300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2390" cy="252200"/>
    <xdr:sp macro="" textlink="">
      <xdr:nvSpPr>
        <xdr:cNvPr id="236" name="Text Box 1">
          <a:extLst>
            <a:ext uri="{FF2B5EF4-FFF2-40B4-BE49-F238E27FC236}">
              <a16:creationId xmlns:a16="http://schemas.microsoft.com/office/drawing/2014/main" id="{6A3DE835-421D-4339-8350-9837AE6987D4}"/>
            </a:ext>
          </a:extLst>
        </xdr:cNvPr>
        <xdr:cNvSpPr txBox="1">
          <a:spLocks noChangeArrowheads="1"/>
        </xdr:cNvSpPr>
      </xdr:nvSpPr>
      <xdr:spPr bwMode="auto">
        <a:xfrm>
          <a:off x="5010150" y="2019300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2390" cy="252200"/>
    <xdr:sp macro="" textlink="">
      <xdr:nvSpPr>
        <xdr:cNvPr id="237" name="Text Box 2">
          <a:extLst>
            <a:ext uri="{FF2B5EF4-FFF2-40B4-BE49-F238E27FC236}">
              <a16:creationId xmlns:a16="http://schemas.microsoft.com/office/drawing/2014/main" id="{41B56379-0604-45F7-A303-F0577AEEAD6B}"/>
            </a:ext>
          </a:extLst>
        </xdr:cNvPr>
        <xdr:cNvSpPr txBox="1">
          <a:spLocks noChangeArrowheads="1"/>
        </xdr:cNvSpPr>
      </xdr:nvSpPr>
      <xdr:spPr bwMode="auto">
        <a:xfrm>
          <a:off x="5010150" y="2019300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2390" cy="252200"/>
    <xdr:sp macro="" textlink="">
      <xdr:nvSpPr>
        <xdr:cNvPr id="238" name="Text Box 3">
          <a:extLst>
            <a:ext uri="{FF2B5EF4-FFF2-40B4-BE49-F238E27FC236}">
              <a16:creationId xmlns:a16="http://schemas.microsoft.com/office/drawing/2014/main" id="{337B458F-14CA-4B96-A427-CA3C292B4DA4}"/>
            </a:ext>
          </a:extLst>
        </xdr:cNvPr>
        <xdr:cNvSpPr txBox="1">
          <a:spLocks noChangeArrowheads="1"/>
        </xdr:cNvSpPr>
      </xdr:nvSpPr>
      <xdr:spPr bwMode="auto">
        <a:xfrm>
          <a:off x="5010150" y="20193000"/>
          <a:ext cx="72390" cy="25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2390" cy="228600"/>
    <xdr:sp macro="" textlink="">
      <xdr:nvSpPr>
        <xdr:cNvPr id="239" name="Text Box 1">
          <a:extLst>
            <a:ext uri="{FF2B5EF4-FFF2-40B4-BE49-F238E27FC236}">
              <a16:creationId xmlns:a16="http://schemas.microsoft.com/office/drawing/2014/main" id="{E41475A2-BB6B-4AF8-A08E-CD4135BF0188}"/>
            </a:ext>
          </a:extLst>
        </xdr:cNvPr>
        <xdr:cNvSpPr txBox="1">
          <a:spLocks noChangeArrowheads="1"/>
        </xdr:cNvSpPr>
      </xdr:nvSpPr>
      <xdr:spPr bwMode="auto">
        <a:xfrm>
          <a:off x="5010150" y="2019300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2390" cy="228600"/>
    <xdr:sp macro="" textlink="">
      <xdr:nvSpPr>
        <xdr:cNvPr id="240" name="Text Box 2">
          <a:extLst>
            <a:ext uri="{FF2B5EF4-FFF2-40B4-BE49-F238E27FC236}">
              <a16:creationId xmlns:a16="http://schemas.microsoft.com/office/drawing/2014/main" id="{40AA171C-AE61-46A2-A201-674A66642975}"/>
            </a:ext>
          </a:extLst>
        </xdr:cNvPr>
        <xdr:cNvSpPr txBox="1">
          <a:spLocks noChangeArrowheads="1"/>
        </xdr:cNvSpPr>
      </xdr:nvSpPr>
      <xdr:spPr bwMode="auto">
        <a:xfrm>
          <a:off x="5010150" y="2019300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2390" cy="228600"/>
    <xdr:sp macro="" textlink="">
      <xdr:nvSpPr>
        <xdr:cNvPr id="241" name="Text Box 3">
          <a:extLst>
            <a:ext uri="{FF2B5EF4-FFF2-40B4-BE49-F238E27FC236}">
              <a16:creationId xmlns:a16="http://schemas.microsoft.com/office/drawing/2014/main" id="{06760306-C812-4AE7-B898-04BA4AE810EF}"/>
            </a:ext>
          </a:extLst>
        </xdr:cNvPr>
        <xdr:cNvSpPr txBox="1">
          <a:spLocks noChangeArrowheads="1"/>
        </xdr:cNvSpPr>
      </xdr:nvSpPr>
      <xdr:spPr bwMode="auto">
        <a:xfrm>
          <a:off x="5010150" y="2019300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2390" cy="228600"/>
    <xdr:sp macro="" textlink="">
      <xdr:nvSpPr>
        <xdr:cNvPr id="242" name="Text Box 1">
          <a:extLst>
            <a:ext uri="{FF2B5EF4-FFF2-40B4-BE49-F238E27FC236}">
              <a16:creationId xmlns:a16="http://schemas.microsoft.com/office/drawing/2014/main" id="{FF1C7561-477C-462E-B106-515AC2EE17BF}"/>
            </a:ext>
          </a:extLst>
        </xdr:cNvPr>
        <xdr:cNvSpPr txBox="1">
          <a:spLocks noChangeArrowheads="1"/>
        </xdr:cNvSpPr>
      </xdr:nvSpPr>
      <xdr:spPr bwMode="auto">
        <a:xfrm>
          <a:off x="5010150" y="2019300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2390" cy="228600"/>
    <xdr:sp macro="" textlink="">
      <xdr:nvSpPr>
        <xdr:cNvPr id="243" name="Text Box 2">
          <a:extLst>
            <a:ext uri="{FF2B5EF4-FFF2-40B4-BE49-F238E27FC236}">
              <a16:creationId xmlns:a16="http://schemas.microsoft.com/office/drawing/2014/main" id="{A24647B8-D041-4B2C-B713-AAAACBDD59BC}"/>
            </a:ext>
          </a:extLst>
        </xdr:cNvPr>
        <xdr:cNvSpPr txBox="1">
          <a:spLocks noChangeArrowheads="1"/>
        </xdr:cNvSpPr>
      </xdr:nvSpPr>
      <xdr:spPr bwMode="auto">
        <a:xfrm>
          <a:off x="5010150" y="2019300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2390" cy="228600"/>
    <xdr:sp macro="" textlink="">
      <xdr:nvSpPr>
        <xdr:cNvPr id="244" name="Text Box 3">
          <a:extLst>
            <a:ext uri="{FF2B5EF4-FFF2-40B4-BE49-F238E27FC236}">
              <a16:creationId xmlns:a16="http://schemas.microsoft.com/office/drawing/2014/main" id="{0BA28F64-B260-40E0-8A9C-22293AA326A5}"/>
            </a:ext>
          </a:extLst>
        </xdr:cNvPr>
        <xdr:cNvSpPr txBox="1">
          <a:spLocks noChangeArrowheads="1"/>
        </xdr:cNvSpPr>
      </xdr:nvSpPr>
      <xdr:spPr bwMode="auto">
        <a:xfrm>
          <a:off x="5010150" y="2019300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2390" cy="228600"/>
    <xdr:sp macro="" textlink="">
      <xdr:nvSpPr>
        <xdr:cNvPr id="245" name="Text Box 1">
          <a:extLst>
            <a:ext uri="{FF2B5EF4-FFF2-40B4-BE49-F238E27FC236}">
              <a16:creationId xmlns:a16="http://schemas.microsoft.com/office/drawing/2014/main" id="{1A6F4B07-EA12-4212-BA91-BAB51DC90ABD}"/>
            </a:ext>
          </a:extLst>
        </xdr:cNvPr>
        <xdr:cNvSpPr txBox="1">
          <a:spLocks noChangeArrowheads="1"/>
        </xdr:cNvSpPr>
      </xdr:nvSpPr>
      <xdr:spPr bwMode="auto">
        <a:xfrm>
          <a:off x="5010150" y="2019300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2390" cy="228600"/>
    <xdr:sp macro="" textlink="">
      <xdr:nvSpPr>
        <xdr:cNvPr id="246" name="Text Box 2">
          <a:extLst>
            <a:ext uri="{FF2B5EF4-FFF2-40B4-BE49-F238E27FC236}">
              <a16:creationId xmlns:a16="http://schemas.microsoft.com/office/drawing/2014/main" id="{09B1C249-07E6-442A-865B-6B0CD7E75A3B}"/>
            </a:ext>
          </a:extLst>
        </xdr:cNvPr>
        <xdr:cNvSpPr txBox="1">
          <a:spLocks noChangeArrowheads="1"/>
        </xdr:cNvSpPr>
      </xdr:nvSpPr>
      <xdr:spPr bwMode="auto">
        <a:xfrm>
          <a:off x="5010150" y="2019300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2390" cy="228600"/>
    <xdr:sp macro="" textlink="">
      <xdr:nvSpPr>
        <xdr:cNvPr id="247" name="Text Box 3">
          <a:extLst>
            <a:ext uri="{FF2B5EF4-FFF2-40B4-BE49-F238E27FC236}">
              <a16:creationId xmlns:a16="http://schemas.microsoft.com/office/drawing/2014/main" id="{89998D23-CEB5-43BD-AEC0-797DEB4242CA}"/>
            </a:ext>
          </a:extLst>
        </xdr:cNvPr>
        <xdr:cNvSpPr txBox="1">
          <a:spLocks noChangeArrowheads="1"/>
        </xdr:cNvSpPr>
      </xdr:nvSpPr>
      <xdr:spPr bwMode="auto">
        <a:xfrm>
          <a:off x="5010150" y="2019300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2390" cy="228600"/>
    <xdr:sp macro="" textlink="">
      <xdr:nvSpPr>
        <xdr:cNvPr id="248" name="Text Box 1">
          <a:extLst>
            <a:ext uri="{FF2B5EF4-FFF2-40B4-BE49-F238E27FC236}">
              <a16:creationId xmlns:a16="http://schemas.microsoft.com/office/drawing/2014/main" id="{A19B5D3C-9EED-4118-A59A-F53A20935439}"/>
            </a:ext>
          </a:extLst>
        </xdr:cNvPr>
        <xdr:cNvSpPr txBox="1">
          <a:spLocks noChangeArrowheads="1"/>
        </xdr:cNvSpPr>
      </xdr:nvSpPr>
      <xdr:spPr bwMode="auto">
        <a:xfrm>
          <a:off x="5010150" y="2019300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2390" cy="228600"/>
    <xdr:sp macro="" textlink="">
      <xdr:nvSpPr>
        <xdr:cNvPr id="249" name="Text Box 2">
          <a:extLst>
            <a:ext uri="{FF2B5EF4-FFF2-40B4-BE49-F238E27FC236}">
              <a16:creationId xmlns:a16="http://schemas.microsoft.com/office/drawing/2014/main" id="{099A585D-63FF-4894-A662-A49E271B86D2}"/>
            </a:ext>
          </a:extLst>
        </xdr:cNvPr>
        <xdr:cNvSpPr txBox="1">
          <a:spLocks noChangeArrowheads="1"/>
        </xdr:cNvSpPr>
      </xdr:nvSpPr>
      <xdr:spPr bwMode="auto">
        <a:xfrm>
          <a:off x="5010150" y="2019300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2390" cy="228600"/>
    <xdr:sp macro="" textlink="">
      <xdr:nvSpPr>
        <xdr:cNvPr id="250" name="Text Box 3">
          <a:extLst>
            <a:ext uri="{FF2B5EF4-FFF2-40B4-BE49-F238E27FC236}">
              <a16:creationId xmlns:a16="http://schemas.microsoft.com/office/drawing/2014/main" id="{8F46CCB8-4150-4F42-BD7F-7819AA979EC2}"/>
            </a:ext>
          </a:extLst>
        </xdr:cNvPr>
        <xdr:cNvSpPr txBox="1">
          <a:spLocks noChangeArrowheads="1"/>
        </xdr:cNvSpPr>
      </xdr:nvSpPr>
      <xdr:spPr bwMode="auto">
        <a:xfrm>
          <a:off x="5010150" y="2019300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2390" cy="228600"/>
    <xdr:sp macro="" textlink="">
      <xdr:nvSpPr>
        <xdr:cNvPr id="251" name="Text Box 1">
          <a:extLst>
            <a:ext uri="{FF2B5EF4-FFF2-40B4-BE49-F238E27FC236}">
              <a16:creationId xmlns:a16="http://schemas.microsoft.com/office/drawing/2014/main" id="{60DD11A8-4446-4F19-B41D-1C53AE345686}"/>
            </a:ext>
          </a:extLst>
        </xdr:cNvPr>
        <xdr:cNvSpPr txBox="1">
          <a:spLocks noChangeArrowheads="1"/>
        </xdr:cNvSpPr>
      </xdr:nvSpPr>
      <xdr:spPr bwMode="auto">
        <a:xfrm>
          <a:off x="5010150" y="2019300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2390" cy="228600"/>
    <xdr:sp macro="" textlink="">
      <xdr:nvSpPr>
        <xdr:cNvPr id="252" name="Text Box 2">
          <a:extLst>
            <a:ext uri="{FF2B5EF4-FFF2-40B4-BE49-F238E27FC236}">
              <a16:creationId xmlns:a16="http://schemas.microsoft.com/office/drawing/2014/main" id="{B30455E2-C63C-4F23-B398-75148E916089}"/>
            </a:ext>
          </a:extLst>
        </xdr:cNvPr>
        <xdr:cNvSpPr txBox="1">
          <a:spLocks noChangeArrowheads="1"/>
        </xdr:cNvSpPr>
      </xdr:nvSpPr>
      <xdr:spPr bwMode="auto">
        <a:xfrm>
          <a:off x="5010150" y="2019300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2390" cy="228600"/>
    <xdr:sp macro="" textlink="">
      <xdr:nvSpPr>
        <xdr:cNvPr id="253" name="Text Box 3">
          <a:extLst>
            <a:ext uri="{FF2B5EF4-FFF2-40B4-BE49-F238E27FC236}">
              <a16:creationId xmlns:a16="http://schemas.microsoft.com/office/drawing/2014/main" id="{B1F300C9-7460-4557-A16F-0DD2EB806FD1}"/>
            </a:ext>
          </a:extLst>
        </xdr:cNvPr>
        <xdr:cNvSpPr txBox="1">
          <a:spLocks noChangeArrowheads="1"/>
        </xdr:cNvSpPr>
      </xdr:nvSpPr>
      <xdr:spPr bwMode="auto">
        <a:xfrm>
          <a:off x="5010150" y="2019300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2390" cy="228600"/>
    <xdr:sp macro="" textlink="">
      <xdr:nvSpPr>
        <xdr:cNvPr id="254" name="Text Box 1">
          <a:extLst>
            <a:ext uri="{FF2B5EF4-FFF2-40B4-BE49-F238E27FC236}">
              <a16:creationId xmlns:a16="http://schemas.microsoft.com/office/drawing/2014/main" id="{CB0C42B6-04A8-4AE6-982B-59C91AB09D24}"/>
            </a:ext>
          </a:extLst>
        </xdr:cNvPr>
        <xdr:cNvSpPr txBox="1">
          <a:spLocks noChangeArrowheads="1"/>
        </xdr:cNvSpPr>
      </xdr:nvSpPr>
      <xdr:spPr bwMode="auto">
        <a:xfrm>
          <a:off x="5010150" y="2019300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2390" cy="228600"/>
    <xdr:sp macro="" textlink="">
      <xdr:nvSpPr>
        <xdr:cNvPr id="255" name="Text Box 2">
          <a:extLst>
            <a:ext uri="{FF2B5EF4-FFF2-40B4-BE49-F238E27FC236}">
              <a16:creationId xmlns:a16="http://schemas.microsoft.com/office/drawing/2014/main" id="{00AECBB2-325A-45DE-B259-00F5C87119B0}"/>
            </a:ext>
          </a:extLst>
        </xdr:cNvPr>
        <xdr:cNvSpPr txBox="1">
          <a:spLocks noChangeArrowheads="1"/>
        </xdr:cNvSpPr>
      </xdr:nvSpPr>
      <xdr:spPr bwMode="auto">
        <a:xfrm>
          <a:off x="5010150" y="2019300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2390" cy="228600"/>
    <xdr:sp macro="" textlink="">
      <xdr:nvSpPr>
        <xdr:cNvPr id="256" name="Text Box 3">
          <a:extLst>
            <a:ext uri="{FF2B5EF4-FFF2-40B4-BE49-F238E27FC236}">
              <a16:creationId xmlns:a16="http://schemas.microsoft.com/office/drawing/2014/main" id="{E892AE07-D3A3-45F5-A535-87551F26CB9B}"/>
            </a:ext>
          </a:extLst>
        </xdr:cNvPr>
        <xdr:cNvSpPr txBox="1">
          <a:spLocks noChangeArrowheads="1"/>
        </xdr:cNvSpPr>
      </xdr:nvSpPr>
      <xdr:spPr bwMode="auto">
        <a:xfrm>
          <a:off x="5010150" y="2019300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2390" cy="228600"/>
    <xdr:sp macro="" textlink="">
      <xdr:nvSpPr>
        <xdr:cNvPr id="257" name="Text Box 1">
          <a:extLst>
            <a:ext uri="{FF2B5EF4-FFF2-40B4-BE49-F238E27FC236}">
              <a16:creationId xmlns:a16="http://schemas.microsoft.com/office/drawing/2014/main" id="{66E3A7C4-A40B-407F-85C8-516A5632E281}"/>
            </a:ext>
          </a:extLst>
        </xdr:cNvPr>
        <xdr:cNvSpPr txBox="1">
          <a:spLocks noChangeArrowheads="1"/>
        </xdr:cNvSpPr>
      </xdr:nvSpPr>
      <xdr:spPr bwMode="auto">
        <a:xfrm>
          <a:off x="5010150" y="2019300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2390" cy="228600"/>
    <xdr:sp macro="" textlink="">
      <xdr:nvSpPr>
        <xdr:cNvPr id="258" name="Text Box 2">
          <a:extLst>
            <a:ext uri="{FF2B5EF4-FFF2-40B4-BE49-F238E27FC236}">
              <a16:creationId xmlns:a16="http://schemas.microsoft.com/office/drawing/2014/main" id="{F1C62427-59BD-4654-BCA4-62A373E995D8}"/>
            </a:ext>
          </a:extLst>
        </xdr:cNvPr>
        <xdr:cNvSpPr txBox="1">
          <a:spLocks noChangeArrowheads="1"/>
        </xdr:cNvSpPr>
      </xdr:nvSpPr>
      <xdr:spPr bwMode="auto">
        <a:xfrm>
          <a:off x="5010150" y="2019300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2390" cy="228600"/>
    <xdr:sp macro="" textlink="">
      <xdr:nvSpPr>
        <xdr:cNvPr id="259" name="Text Box 3">
          <a:extLst>
            <a:ext uri="{FF2B5EF4-FFF2-40B4-BE49-F238E27FC236}">
              <a16:creationId xmlns:a16="http://schemas.microsoft.com/office/drawing/2014/main" id="{B149B1EA-12F8-4862-BAC8-C14E218299F9}"/>
            </a:ext>
          </a:extLst>
        </xdr:cNvPr>
        <xdr:cNvSpPr txBox="1">
          <a:spLocks noChangeArrowheads="1"/>
        </xdr:cNvSpPr>
      </xdr:nvSpPr>
      <xdr:spPr bwMode="auto">
        <a:xfrm>
          <a:off x="5010150" y="2019300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2390" cy="228600"/>
    <xdr:sp macro="" textlink="">
      <xdr:nvSpPr>
        <xdr:cNvPr id="260" name="Text Box 1">
          <a:extLst>
            <a:ext uri="{FF2B5EF4-FFF2-40B4-BE49-F238E27FC236}">
              <a16:creationId xmlns:a16="http://schemas.microsoft.com/office/drawing/2014/main" id="{AC3E66C9-A845-443F-9652-848246373B5E}"/>
            </a:ext>
          </a:extLst>
        </xdr:cNvPr>
        <xdr:cNvSpPr txBox="1">
          <a:spLocks noChangeArrowheads="1"/>
        </xdr:cNvSpPr>
      </xdr:nvSpPr>
      <xdr:spPr bwMode="auto">
        <a:xfrm>
          <a:off x="5010150" y="2019300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2390" cy="228600"/>
    <xdr:sp macro="" textlink="">
      <xdr:nvSpPr>
        <xdr:cNvPr id="261" name="Text Box 2">
          <a:extLst>
            <a:ext uri="{FF2B5EF4-FFF2-40B4-BE49-F238E27FC236}">
              <a16:creationId xmlns:a16="http://schemas.microsoft.com/office/drawing/2014/main" id="{7EC279A1-CC47-4B47-8321-3076C830721F}"/>
            </a:ext>
          </a:extLst>
        </xdr:cNvPr>
        <xdr:cNvSpPr txBox="1">
          <a:spLocks noChangeArrowheads="1"/>
        </xdr:cNvSpPr>
      </xdr:nvSpPr>
      <xdr:spPr bwMode="auto">
        <a:xfrm>
          <a:off x="5010150" y="2019300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2390" cy="228600"/>
    <xdr:sp macro="" textlink="">
      <xdr:nvSpPr>
        <xdr:cNvPr id="262" name="Text Box 3">
          <a:extLst>
            <a:ext uri="{FF2B5EF4-FFF2-40B4-BE49-F238E27FC236}">
              <a16:creationId xmlns:a16="http://schemas.microsoft.com/office/drawing/2014/main" id="{ACAFF08C-B23B-4FFD-99F2-416324172906}"/>
            </a:ext>
          </a:extLst>
        </xdr:cNvPr>
        <xdr:cNvSpPr txBox="1">
          <a:spLocks noChangeArrowheads="1"/>
        </xdr:cNvSpPr>
      </xdr:nvSpPr>
      <xdr:spPr bwMode="auto">
        <a:xfrm>
          <a:off x="5010150" y="20193000"/>
          <a:ext cx="7239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2390" cy="228605"/>
    <xdr:sp macro="" textlink="">
      <xdr:nvSpPr>
        <xdr:cNvPr id="263" name="Text Box 1">
          <a:extLst>
            <a:ext uri="{FF2B5EF4-FFF2-40B4-BE49-F238E27FC236}">
              <a16:creationId xmlns:a16="http://schemas.microsoft.com/office/drawing/2014/main" id="{72A12FA1-7BEC-435C-886B-4C1AF83D8122}"/>
            </a:ext>
          </a:extLst>
        </xdr:cNvPr>
        <xdr:cNvSpPr txBox="1">
          <a:spLocks noChangeArrowheads="1"/>
        </xdr:cNvSpPr>
      </xdr:nvSpPr>
      <xdr:spPr bwMode="auto">
        <a:xfrm>
          <a:off x="5010150" y="2019300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2390" cy="228605"/>
    <xdr:sp macro="" textlink="">
      <xdr:nvSpPr>
        <xdr:cNvPr id="264" name="Text Box 2">
          <a:extLst>
            <a:ext uri="{FF2B5EF4-FFF2-40B4-BE49-F238E27FC236}">
              <a16:creationId xmlns:a16="http://schemas.microsoft.com/office/drawing/2014/main" id="{9C82F5DE-D9E0-4395-9F02-22E94E2B7932}"/>
            </a:ext>
          </a:extLst>
        </xdr:cNvPr>
        <xdr:cNvSpPr txBox="1">
          <a:spLocks noChangeArrowheads="1"/>
        </xdr:cNvSpPr>
      </xdr:nvSpPr>
      <xdr:spPr bwMode="auto">
        <a:xfrm>
          <a:off x="5010150" y="2019300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2390" cy="228605"/>
    <xdr:sp macro="" textlink="">
      <xdr:nvSpPr>
        <xdr:cNvPr id="265" name="Text Box 3">
          <a:extLst>
            <a:ext uri="{FF2B5EF4-FFF2-40B4-BE49-F238E27FC236}">
              <a16:creationId xmlns:a16="http://schemas.microsoft.com/office/drawing/2014/main" id="{9A78D934-489E-4674-B7B6-512A8198BB58}"/>
            </a:ext>
          </a:extLst>
        </xdr:cNvPr>
        <xdr:cNvSpPr txBox="1">
          <a:spLocks noChangeArrowheads="1"/>
        </xdr:cNvSpPr>
      </xdr:nvSpPr>
      <xdr:spPr bwMode="auto">
        <a:xfrm>
          <a:off x="5010150" y="2019300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2390" cy="228605"/>
    <xdr:sp macro="" textlink="">
      <xdr:nvSpPr>
        <xdr:cNvPr id="266" name="Text Box 1">
          <a:extLst>
            <a:ext uri="{FF2B5EF4-FFF2-40B4-BE49-F238E27FC236}">
              <a16:creationId xmlns:a16="http://schemas.microsoft.com/office/drawing/2014/main" id="{477E53A8-DEBD-4B40-BD29-DAD95A06ABDC}"/>
            </a:ext>
          </a:extLst>
        </xdr:cNvPr>
        <xdr:cNvSpPr txBox="1">
          <a:spLocks noChangeArrowheads="1"/>
        </xdr:cNvSpPr>
      </xdr:nvSpPr>
      <xdr:spPr bwMode="auto">
        <a:xfrm>
          <a:off x="5010150" y="2019300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2390" cy="228605"/>
    <xdr:sp macro="" textlink="">
      <xdr:nvSpPr>
        <xdr:cNvPr id="267" name="Text Box 2">
          <a:extLst>
            <a:ext uri="{FF2B5EF4-FFF2-40B4-BE49-F238E27FC236}">
              <a16:creationId xmlns:a16="http://schemas.microsoft.com/office/drawing/2014/main" id="{C3B5D9CD-7662-4563-98F9-34B74E0134DD}"/>
            </a:ext>
          </a:extLst>
        </xdr:cNvPr>
        <xdr:cNvSpPr txBox="1">
          <a:spLocks noChangeArrowheads="1"/>
        </xdr:cNvSpPr>
      </xdr:nvSpPr>
      <xdr:spPr bwMode="auto">
        <a:xfrm>
          <a:off x="5010150" y="2019300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2390" cy="228605"/>
    <xdr:sp macro="" textlink="">
      <xdr:nvSpPr>
        <xdr:cNvPr id="268" name="Text Box 3">
          <a:extLst>
            <a:ext uri="{FF2B5EF4-FFF2-40B4-BE49-F238E27FC236}">
              <a16:creationId xmlns:a16="http://schemas.microsoft.com/office/drawing/2014/main" id="{ED80DDD4-E8D8-4932-8A05-415CEA273BDA}"/>
            </a:ext>
          </a:extLst>
        </xdr:cNvPr>
        <xdr:cNvSpPr txBox="1">
          <a:spLocks noChangeArrowheads="1"/>
        </xdr:cNvSpPr>
      </xdr:nvSpPr>
      <xdr:spPr bwMode="auto">
        <a:xfrm>
          <a:off x="5010150" y="2019300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2390" cy="228605"/>
    <xdr:sp macro="" textlink="">
      <xdr:nvSpPr>
        <xdr:cNvPr id="269" name="Text Box 1">
          <a:extLst>
            <a:ext uri="{FF2B5EF4-FFF2-40B4-BE49-F238E27FC236}">
              <a16:creationId xmlns:a16="http://schemas.microsoft.com/office/drawing/2014/main" id="{24D2D6BC-C9C3-4B29-AE71-D5465F075B02}"/>
            </a:ext>
          </a:extLst>
        </xdr:cNvPr>
        <xdr:cNvSpPr txBox="1">
          <a:spLocks noChangeArrowheads="1"/>
        </xdr:cNvSpPr>
      </xdr:nvSpPr>
      <xdr:spPr bwMode="auto">
        <a:xfrm>
          <a:off x="5010150" y="2019300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2390" cy="228605"/>
    <xdr:sp macro="" textlink="">
      <xdr:nvSpPr>
        <xdr:cNvPr id="270" name="Text Box 2">
          <a:extLst>
            <a:ext uri="{FF2B5EF4-FFF2-40B4-BE49-F238E27FC236}">
              <a16:creationId xmlns:a16="http://schemas.microsoft.com/office/drawing/2014/main" id="{3DFFF7A8-AECD-4A56-9D0E-3B4AD0E14A4F}"/>
            </a:ext>
          </a:extLst>
        </xdr:cNvPr>
        <xdr:cNvSpPr txBox="1">
          <a:spLocks noChangeArrowheads="1"/>
        </xdr:cNvSpPr>
      </xdr:nvSpPr>
      <xdr:spPr bwMode="auto">
        <a:xfrm>
          <a:off x="5010150" y="2019300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2390" cy="228605"/>
    <xdr:sp macro="" textlink="">
      <xdr:nvSpPr>
        <xdr:cNvPr id="271" name="Text Box 3">
          <a:extLst>
            <a:ext uri="{FF2B5EF4-FFF2-40B4-BE49-F238E27FC236}">
              <a16:creationId xmlns:a16="http://schemas.microsoft.com/office/drawing/2014/main" id="{AAF10EE1-BD89-46A6-BF74-4F9E047EB0AF}"/>
            </a:ext>
          </a:extLst>
        </xdr:cNvPr>
        <xdr:cNvSpPr txBox="1">
          <a:spLocks noChangeArrowheads="1"/>
        </xdr:cNvSpPr>
      </xdr:nvSpPr>
      <xdr:spPr bwMode="auto">
        <a:xfrm>
          <a:off x="5010150" y="2019300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2390" cy="228605"/>
    <xdr:sp macro="" textlink="">
      <xdr:nvSpPr>
        <xdr:cNvPr id="272" name="Text Box 1">
          <a:extLst>
            <a:ext uri="{FF2B5EF4-FFF2-40B4-BE49-F238E27FC236}">
              <a16:creationId xmlns:a16="http://schemas.microsoft.com/office/drawing/2014/main" id="{B7F4D155-D8F7-43C4-B165-27ACE91DE770}"/>
            </a:ext>
          </a:extLst>
        </xdr:cNvPr>
        <xdr:cNvSpPr txBox="1">
          <a:spLocks noChangeArrowheads="1"/>
        </xdr:cNvSpPr>
      </xdr:nvSpPr>
      <xdr:spPr bwMode="auto">
        <a:xfrm>
          <a:off x="5010150" y="2019300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2390" cy="228605"/>
    <xdr:sp macro="" textlink="">
      <xdr:nvSpPr>
        <xdr:cNvPr id="273" name="Text Box 2">
          <a:extLst>
            <a:ext uri="{FF2B5EF4-FFF2-40B4-BE49-F238E27FC236}">
              <a16:creationId xmlns:a16="http://schemas.microsoft.com/office/drawing/2014/main" id="{A76FD5F1-2EEC-4823-BAEB-C6F11E2ADC25}"/>
            </a:ext>
          </a:extLst>
        </xdr:cNvPr>
        <xdr:cNvSpPr txBox="1">
          <a:spLocks noChangeArrowheads="1"/>
        </xdr:cNvSpPr>
      </xdr:nvSpPr>
      <xdr:spPr bwMode="auto">
        <a:xfrm>
          <a:off x="5010150" y="2019300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2390" cy="228605"/>
    <xdr:sp macro="" textlink="">
      <xdr:nvSpPr>
        <xdr:cNvPr id="274" name="Text Box 3">
          <a:extLst>
            <a:ext uri="{FF2B5EF4-FFF2-40B4-BE49-F238E27FC236}">
              <a16:creationId xmlns:a16="http://schemas.microsoft.com/office/drawing/2014/main" id="{9A64EA7D-197D-4CC3-B705-96A5C0AD1988}"/>
            </a:ext>
          </a:extLst>
        </xdr:cNvPr>
        <xdr:cNvSpPr txBox="1">
          <a:spLocks noChangeArrowheads="1"/>
        </xdr:cNvSpPr>
      </xdr:nvSpPr>
      <xdr:spPr bwMode="auto">
        <a:xfrm>
          <a:off x="5010150" y="2019300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2390" cy="228605"/>
    <xdr:sp macro="" textlink="">
      <xdr:nvSpPr>
        <xdr:cNvPr id="275" name="Text Box 1">
          <a:extLst>
            <a:ext uri="{FF2B5EF4-FFF2-40B4-BE49-F238E27FC236}">
              <a16:creationId xmlns:a16="http://schemas.microsoft.com/office/drawing/2014/main" id="{0E209AD6-0003-4E19-9F1C-BABAC5BB8D58}"/>
            </a:ext>
          </a:extLst>
        </xdr:cNvPr>
        <xdr:cNvSpPr txBox="1">
          <a:spLocks noChangeArrowheads="1"/>
        </xdr:cNvSpPr>
      </xdr:nvSpPr>
      <xdr:spPr bwMode="auto">
        <a:xfrm>
          <a:off x="5010150" y="2019300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2390" cy="228605"/>
    <xdr:sp macro="" textlink="">
      <xdr:nvSpPr>
        <xdr:cNvPr id="276" name="Text Box 2">
          <a:extLst>
            <a:ext uri="{FF2B5EF4-FFF2-40B4-BE49-F238E27FC236}">
              <a16:creationId xmlns:a16="http://schemas.microsoft.com/office/drawing/2014/main" id="{D2D44346-F7A5-42FF-996D-2610ED5898D2}"/>
            </a:ext>
          </a:extLst>
        </xdr:cNvPr>
        <xdr:cNvSpPr txBox="1">
          <a:spLocks noChangeArrowheads="1"/>
        </xdr:cNvSpPr>
      </xdr:nvSpPr>
      <xdr:spPr bwMode="auto">
        <a:xfrm>
          <a:off x="5010150" y="2019300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2390" cy="228605"/>
    <xdr:sp macro="" textlink="">
      <xdr:nvSpPr>
        <xdr:cNvPr id="277" name="Text Box 3">
          <a:extLst>
            <a:ext uri="{FF2B5EF4-FFF2-40B4-BE49-F238E27FC236}">
              <a16:creationId xmlns:a16="http://schemas.microsoft.com/office/drawing/2014/main" id="{6F0A0AB1-C768-452B-8AE7-6A0FE03C1D43}"/>
            </a:ext>
          </a:extLst>
        </xdr:cNvPr>
        <xdr:cNvSpPr txBox="1">
          <a:spLocks noChangeArrowheads="1"/>
        </xdr:cNvSpPr>
      </xdr:nvSpPr>
      <xdr:spPr bwMode="auto">
        <a:xfrm>
          <a:off x="5010150" y="2019300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2390" cy="228605"/>
    <xdr:sp macro="" textlink="">
      <xdr:nvSpPr>
        <xdr:cNvPr id="278" name="Text Box 1">
          <a:extLst>
            <a:ext uri="{FF2B5EF4-FFF2-40B4-BE49-F238E27FC236}">
              <a16:creationId xmlns:a16="http://schemas.microsoft.com/office/drawing/2014/main" id="{31A73A57-7A71-4FA2-B824-DF9271A4F658}"/>
            </a:ext>
          </a:extLst>
        </xdr:cNvPr>
        <xdr:cNvSpPr txBox="1">
          <a:spLocks noChangeArrowheads="1"/>
        </xdr:cNvSpPr>
      </xdr:nvSpPr>
      <xdr:spPr bwMode="auto">
        <a:xfrm>
          <a:off x="5010150" y="2019300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2390" cy="228605"/>
    <xdr:sp macro="" textlink="">
      <xdr:nvSpPr>
        <xdr:cNvPr id="279" name="Text Box 2">
          <a:extLst>
            <a:ext uri="{FF2B5EF4-FFF2-40B4-BE49-F238E27FC236}">
              <a16:creationId xmlns:a16="http://schemas.microsoft.com/office/drawing/2014/main" id="{A8E2FCAE-9A67-4402-9A63-F5FF8382470E}"/>
            </a:ext>
          </a:extLst>
        </xdr:cNvPr>
        <xdr:cNvSpPr txBox="1">
          <a:spLocks noChangeArrowheads="1"/>
        </xdr:cNvSpPr>
      </xdr:nvSpPr>
      <xdr:spPr bwMode="auto">
        <a:xfrm>
          <a:off x="5010150" y="2019300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2390" cy="228605"/>
    <xdr:sp macro="" textlink="">
      <xdr:nvSpPr>
        <xdr:cNvPr id="280" name="Text Box 3">
          <a:extLst>
            <a:ext uri="{FF2B5EF4-FFF2-40B4-BE49-F238E27FC236}">
              <a16:creationId xmlns:a16="http://schemas.microsoft.com/office/drawing/2014/main" id="{85E71524-A553-42E6-A561-7E97F01B4254}"/>
            </a:ext>
          </a:extLst>
        </xdr:cNvPr>
        <xdr:cNvSpPr txBox="1">
          <a:spLocks noChangeArrowheads="1"/>
        </xdr:cNvSpPr>
      </xdr:nvSpPr>
      <xdr:spPr bwMode="auto">
        <a:xfrm>
          <a:off x="5010150" y="2019300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2390" cy="228605"/>
    <xdr:sp macro="" textlink="">
      <xdr:nvSpPr>
        <xdr:cNvPr id="281" name="Text Box 1">
          <a:extLst>
            <a:ext uri="{FF2B5EF4-FFF2-40B4-BE49-F238E27FC236}">
              <a16:creationId xmlns:a16="http://schemas.microsoft.com/office/drawing/2014/main" id="{35499EA5-0287-42F2-8741-CF752F45FAAF}"/>
            </a:ext>
          </a:extLst>
        </xdr:cNvPr>
        <xdr:cNvSpPr txBox="1">
          <a:spLocks noChangeArrowheads="1"/>
        </xdr:cNvSpPr>
      </xdr:nvSpPr>
      <xdr:spPr bwMode="auto">
        <a:xfrm>
          <a:off x="5010150" y="2019300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2390" cy="228605"/>
    <xdr:sp macro="" textlink="">
      <xdr:nvSpPr>
        <xdr:cNvPr id="282" name="Text Box 2">
          <a:extLst>
            <a:ext uri="{FF2B5EF4-FFF2-40B4-BE49-F238E27FC236}">
              <a16:creationId xmlns:a16="http://schemas.microsoft.com/office/drawing/2014/main" id="{AA665977-2F22-4771-B713-751994DC1023}"/>
            </a:ext>
          </a:extLst>
        </xdr:cNvPr>
        <xdr:cNvSpPr txBox="1">
          <a:spLocks noChangeArrowheads="1"/>
        </xdr:cNvSpPr>
      </xdr:nvSpPr>
      <xdr:spPr bwMode="auto">
        <a:xfrm>
          <a:off x="5010150" y="2019300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2390" cy="228605"/>
    <xdr:sp macro="" textlink="">
      <xdr:nvSpPr>
        <xdr:cNvPr id="283" name="Text Box 3">
          <a:extLst>
            <a:ext uri="{FF2B5EF4-FFF2-40B4-BE49-F238E27FC236}">
              <a16:creationId xmlns:a16="http://schemas.microsoft.com/office/drawing/2014/main" id="{3CC28563-671F-422C-AC42-8057CEA8617E}"/>
            </a:ext>
          </a:extLst>
        </xdr:cNvPr>
        <xdr:cNvSpPr txBox="1">
          <a:spLocks noChangeArrowheads="1"/>
        </xdr:cNvSpPr>
      </xdr:nvSpPr>
      <xdr:spPr bwMode="auto">
        <a:xfrm>
          <a:off x="5010150" y="2019300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2390" cy="228605"/>
    <xdr:sp macro="" textlink="">
      <xdr:nvSpPr>
        <xdr:cNvPr id="284" name="Text Box 1">
          <a:extLst>
            <a:ext uri="{FF2B5EF4-FFF2-40B4-BE49-F238E27FC236}">
              <a16:creationId xmlns:a16="http://schemas.microsoft.com/office/drawing/2014/main" id="{F9D15945-1B09-488B-A7B3-93461D4EB443}"/>
            </a:ext>
          </a:extLst>
        </xdr:cNvPr>
        <xdr:cNvSpPr txBox="1">
          <a:spLocks noChangeArrowheads="1"/>
        </xdr:cNvSpPr>
      </xdr:nvSpPr>
      <xdr:spPr bwMode="auto">
        <a:xfrm>
          <a:off x="5010150" y="2019300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34</xdr:row>
      <xdr:rowOff>0</xdr:rowOff>
    </xdr:from>
    <xdr:ext cx="72390" cy="228605"/>
    <xdr:sp macro="" textlink="">
      <xdr:nvSpPr>
        <xdr:cNvPr id="285" name="Text Box 2">
          <a:extLst>
            <a:ext uri="{FF2B5EF4-FFF2-40B4-BE49-F238E27FC236}">
              <a16:creationId xmlns:a16="http://schemas.microsoft.com/office/drawing/2014/main" id="{F2F10E2E-B286-4F79-9DC8-1AF548304240}"/>
            </a:ext>
          </a:extLst>
        </xdr:cNvPr>
        <xdr:cNvSpPr txBox="1">
          <a:spLocks noChangeArrowheads="1"/>
        </xdr:cNvSpPr>
      </xdr:nvSpPr>
      <xdr:spPr bwMode="auto">
        <a:xfrm>
          <a:off x="5010150" y="20193000"/>
          <a:ext cx="72390" cy="22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0000000}" name="Main_Building" displayName="Main_Building" ref="A4:F268" totalsRowShown="0" headerRowDxfId="59" dataDxfId="57" headerRowBorderDxfId="58" tableBorderDxfId="56">
  <autoFilter ref="A4:F268" xr:uid="{00000000-0009-0000-0100-000009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000-000001000000}" name="ITEM" dataDxfId="55" dataCellStyle="Normal 10"/>
    <tableColumn id="2" xr3:uid="{00000000-0010-0000-0000-000002000000}" name="DESCRIPTION" dataDxfId="54" dataCellStyle="Normal 10"/>
    <tableColumn id="3" xr3:uid="{00000000-0010-0000-0000-000003000000}" name="UNIT" dataDxfId="53" dataCellStyle="Normal 10"/>
    <tableColumn id="4" xr3:uid="{00000000-0010-0000-0000-000004000000}" name="QTY" dataDxfId="52" dataCellStyle="Comma"/>
    <tableColumn id="5" xr3:uid="{00000000-0010-0000-0000-000005000000}" name="RATE" dataDxfId="51" dataCellStyle="Comma"/>
    <tableColumn id="6" xr3:uid="{00000000-0010-0000-0000-000006000000}" name="AMOUNT" dataDxfId="50" dataCellStyle="Comma"/>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D10D5B75-B4FB-48B5-AA20-5DDC18C6E585}" name="Main_Building28" displayName="Main_Building28" ref="A4:F147" totalsRowShown="0" headerRowDxfId="49" dataDxfId="47" headerRowBorderDxfId="48" tableBorderDxfId="46">
  <tableColumns count="6">
    <tableColumn id="1" xr3:uid="{A48D9AA8-4CB9-4403-8CAA-68AB8ACC5072}" name="ITEM" dataDxfId="45" dataCellStyle="Normal 10"/>
    <tableColumn id="2" xr3:uid="{E3B679F8-73D0-4BBC-BAC6-F586F149442F}" name="DESCRIPTION" dataDxfId="44" dataCellStyle="Normal 10"/>
    <tableColumn id="3" xr3:uid="{C07091E6-A549-4362-A983-1DF50422076C}" name="UNIT" dataDxfId="43" dataCellStyle="Normal 10"/>
    <tableColumn id="4" xr3:uid="{7EBC697A-B356-4239-810E-A97E9553258F}" name="QTY" dataDxfId="42" dataCellStyle="Normal 10"/>
    <tableColumn id="5" xr3:uid="{02040A5C-2A84-4B28-AEE3-1CB5B1DF3858}" name="RATE" dataDxfId="41" dataCellStyle="Comma"/>
    <tableColumn id="6" xr3:uid="{85A8F133-8A6B-4F5D-A19F-C46976992BBD}" name="AMOUNT" dataDxfId="40" dataCellStyle="Comma"/>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4000000}" name="Main_Building24" displayName="Main_Building24" ref="A4:F50" totalsRowShown="0" headerRowDxfId="39" dataDxfId="37" headerRowBorderDxfId="38" tableBorderDxfId="36">
  <autoFilter ref="A4:F50" xr:uid="{00000000-0009-0000-0100-000003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400-000001000000}" name="ITEM" dataDxfId="35" dataCellStyle="Normal 10"/>
    <tableColumn id="2" xr3:uid="{00000000-0010-0000-0400-000002000000}" name="DESCRIPTION" dataDxfId="34" dataCellStyle="Normal 10"/>
    <tableColumn id="3" xr3:uid="{00000000-0010-0000-0400-000003000000}" name="UNIT" dataDxfId="33" dataCellStyle="Normal 10"/>
    <tableColumn id="4" xr3:uid="{00000000-0010-0000-0400-000004000000}" name="QTY" dataDxfId="32" dataCellStyle="Normal 10"/>
    <tableColumn id="5" xr3:uid="{00000000-0010-0000-0400-000005000000}" name="RATE" dataDxfId="31" dataCellStyle="Comma"/>
    <tableColumn id="6" xr3:uid="{00000000-0010-0000-0400-000006000000}" name="AMOUNT" dataDxfId="30" dataCellStyle="Comma"/>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BAEC61E2-8CD9-453D-B456-5F77B643BDE7}" name="Main_Building2412" displayName="Main_Building2412" ref="A4:F28" totalsRowShown="0" headerRowDxfId="29" dataDxfId="27" headerRowBorderDxfId="28" tableBorderDxfId="26">
  <autoFilter ref="A4:F28" xr:uid="{00000000-0009-0000-0100-000003000000}">
    <filterColumn colId="0" hiddenButton="1"/>
    <filterColumn colId="1" hiddenButton="1"/>
    <filterColumn colId="2" hiddenButton="1"/>
    <filterColumn colId="3" hiddenButton="1"/>
    <filterColumn colId="4" hiddenButton="1"/>
    <filterColumn colId="5" hiddenButton="1"/>
  </autoFilter>
  <tableColumns count="6">
    <tableColumn id="1" xr3:uid="{E811E9D4-8C6C-47B0-98BD-D2A6E16903FA}" name="ITEM" dataDxfId="25" dataCellStyle="Normal 10"/>
    <tableColumn id="2" xr3:uid="{5FE6DF0F-383B-4BBD-8DC0-1616D9B42CF6}" name="DESCRIPTION" dataDxfId="24" dataCellStyle="Normal 10"/>
    <tableColumn id="3" xr3:uid="{C6102C0F-0A26-4451-99A2-88B194F67622}" name="UNIT" dataDxfId="23" dataCellStyle="Normal 10"/>
    <tableColumn id="4" xr3:uid="{0BC28D75-6F03-4AA5-94DB-6D13AD635CF4}" name="QTY" dataDxfId="22" dataCellStyle="Normal 10"/>
    <tableColumn id="5" xr3:uid="{EFB87DC9-7145-45DA-B84B-267E78B1272F}" name="RATE" dataDxfId="21" dataCellStyle="Comma"/>
    <tableColumn id="6" xr3:uid="{B53633BE-7B61-4B65-9F81-DB60AB8F2BC8}" name="AMOUNT" dataDxfId="20" dataCellStyle="Comma"/>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5000000}" name="Main_Building245" displayName="Main_Building245" ref="A4:F50" totalsRowShown="0" headerRowDxfId="19" dataDxfId="17" headerRowBorderDxfId="18" tableBorderDxfId="16">
  <autoFilter ref="A4:F50" xr:uid="{00000000-0009-0000-0100-000004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500-000001000000}" name="ITEM" dataDxfId="15" dataCellStyle="Normal 10"/>
    <tableColumn id="2" xr3:uid="{00000000-0010-0000-0500-000002000000}" name="DESCRIPTION" dataDxfId="14" dataCellStyle="Normal 10"/>
    <tableColumn id="3" xr3:uid="{00000000-0010-0000-0500-000003000000}" name="UNIT" dataDxfId="13" dataCellStyle="Normal 10"/>
    <tableColumn id="4" xr3:uid="{00000000-0010-0000-0500-000004000000}" name="QTY" dataDxfId="12" dataCellStyle="Normal 10"/>
    <tableColumn id="5" xr3:uid="{00000000-0010-0000-0500-000005000000}" name="RATE" dataDxfId="11" dataCellStyle="Comma"/>
    <tableColumn id="6" xr3:uid="{00000000-0010-0000-0500-000006000000}" name="AMOUNT" dataDxfId="10" dataCellStyle="Comma"/>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30D4B06B-A846-45B7-9F06-338D1D384BE7}" name="Main_Building241213" displayName="Main_Building241213" ref="A4:F33" totalsRowShown="0" headerRowDxfId="9" dataDxfId="7" headerRowBorderDxfId="8" tableBorderDxfId="6">
  <autoFilter ref="A4:F33" xr:uid="{00000000-0009-0000-0100-000003000000}">
    <filterColumn colId="0" hiddenButton="1"/>
    <filterColumn colId="1" hiddenButton="1"/>
    <filterColumn colId="2" hiddenButton="1"/>
    <filterColumn colId="3" hiddenButton="1"/>
    <filterColumn colId="4" hiddenButton="1"/>
    <filterColumn colId="5" hiddenButton="1"/>
  </autoFilter>
  <tableColumns count="6">
    <tableColumn id="1" xr3:uid="{86675BAD-6114-4ED6-81A3-30B8639063D1}" name="ITEM" dataDxfId="5" dataCellStyle="Normal 10"/>
    <tableColumn id="2" xr3:uid="{ADA2E545-E3E4-42E2-8EC6-891BBA299721}" name="DESCRIPTION" dataDxfId="4" dataCellStyle="Normal 10"/>
    <tableColumn id="3" xr3:uid="{E8371C8F-BA15-45A8-953E-1B3A62950A1F}" name="UNIT" dataDxfId="3" dataCellStyle="Normal 10"/>
    <tableColumn id="4" xr3:uid="{57EBEAF3-02BD-45DC-B17E-452679D076E1}" name="QTY" dataDxfId="2" dataCellStyle="Normal 10"/>
    <tableColumn id="5" xr3:uid="{A0481C7C-F0C6-4AFC-AF8A-B91B193527FC}" name="RATE" dataDxfId="1" dataCellStyle="Comma"/>
    <tableColumn id="6" xr3:uid="{D13432B8-1D32-451B-97E6-F333360A0A18}" name="AMOUNT" dataDxfId="0" dataCellStyle="Comma"/>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54"/>
  <sheetViews>
    <sheetView view="pageBreakPreview" topLeftCell="A4" workbookViewId="0">
      <selection activeCell="A5" sqref="A5:C6"/>
    </sheetView>
  </sheetViews>
  <sheetFormatPr defaultColWidth="9.28515625" defaultRowHeight="13.5" x14ac:dyDescent="0.25"/>
  <cols>
    <col min="1" max="1" width="55.28515625" style="1" customWidth="1"/>
    <col min="2" max="2" width="28.28515625" style="1" customWidth="1"/>
    <col min="3" max="3" width="13.42578125" style="1" customWidth="1"/>
    <col min="4" max="16384" width="9.28515625" style="1"/>
  </cols>
  <sheetData>
    <row r="1" spans="1:6" x14ac:dyDescent="0.25">
      <c r="C1" s="20" t="s">
        <v>63</v>
      </c>
    </row>
    <row r="5" spans="1:6" ht="13.15" customHeight="1" x14ac:dyDescent="0.25">
      <c r="A5" s="345" t="s">
        <v>235</v>
      </c>
      <c r="B5" s="346"/>
      <c r="C5" s="346"/>
    </row>
    <row r="6" spans="1:6" ht="18.75" customHeight="1" x14ac:dyDescent="0.25">
      <c r="A6" s="346"/>
      <c r="B6" s="346"/>
      <c r="C6" s="346"/>
    </row>
    <row r="7" spans="1:6" x14ac:dyDescent="0.25">
      <c r="A7" s="2"/>
      <c r="B7" s="2"/>
      <c r="C7" s="2"/>
    </row>
    <row r="9" spans="1:6" ht="15.75" customHeight="1" x14ac:dyDescent="0.35">
      <c r="A9" s="7"/>
      <c r="B9" s="7"/>
      <c r="C9" s="7"/>
    </row>
    <row r="10" spans="1:6" ht="18.75" customHeight="1" x14ac:dyDescent="0.25">
      <c r="D10" s="332"/>
      <c r="E10" s="332"/>
      <c r="F10" s="332"/>
    </row>
    <row r="11" spans="1:6" x14ac:dyDescent="0.25">
      <c r="B11" s="3"/>
    </row>
    <row r="12" spans="1:6" ht="39.4" customHeight="1" x14ac:dyDescent="0.45">
      <c r="A12" s="344" t="s">
        <v>62</v>
      </c>
      <c r="B12" s="344"/>
      <c r="C12" s="344"/>
    </row>
    <row r="13" spans="1:6" x14ac:dyDescent="0.25">
      <c r="B13" s="3"/>
    </row>
    <row r="14" spans="1:6" x14ac:dyDescent="0.25">
      <c r="B14" s="3"/>
    </row>
    <row r="15" spans="1:6" ht="28.5" customHeight="1" x14ac:dyDescent="0.25"/>
    <row r="16" spans="1:6" x14ac:dyDescent="0.25">
      <c r="A16" s="4"/>
      <c r="B16" s="3"/>
    </row>
    <row r="17" spans="1:3" x14ac:dyDescent="0.25">
      <c r="B17" s="3"/>
    </row>
    <row r="18" spans="1:3" x14ac:dyDescent="0.25">
      <c r="B18" s="3"/>
    </row>
    <row r="19" spans="1:3" x14ac:dyDescent="0.25">
      <c r="B19" s="3"/>
    </row>
    <row r="20" spans="1:3" x14ac:dyDescent="0.25">
      <c r="B20" s="3"/>
    </row>
    <row r="21" spans="1:3" x14ac:dyDescent="0.25">
      <c r="B21" s="3"/>
    </row>
    <row r="22" spans="1:3" x14ac:dyDescent="0.25">
      <c r="B22" s="3"/>
    </row>
    <row r="23" spans="1:3" x14ac:dyDescent="0.25">
      <c r="B23" s="3"/>
    </row>
    <row r="24" spans="1:3" x14ac:dyDescent="0.25">
      <c r="B24" s="3"/>
    </row>
    <row r="25" spans="1:3" ht="27.75" customHeight="1" x14ac:dyDescent="0.25">
      <c r="A25" s="347" t="s">
        <v>293</v>
      </c>
      <c r="B25" s="348"/>
      <c r="C25" s="349"/>
    </row>
    <row r="26" spans="1:3" x14ac:dyDescent="0.25">
      <c r="B26" s="3"/>
    </row>
    <row r="27" spans="1:3" x14ac:dyDescent="0.25">
      <c r="B27" s="3"/>
    </row>
    <row r="28" spans="1:3" x14ac:dyDescent="0.25">
      <c r="B28" s="3"/>
    </row>
    <row r="29" spans="1:3" x14ac:dyDescent="0.25">
      <c r="B29" s="3"/>
    </row>
    <row r="30" spans="1:3" x14ac:dyDescent="0.25">
      <c r="B30" s="3"/>
    </row>
    <row r="31" spans="1:3" x14ac:dyDescent="0.25">
      <c r="A31" s="4"/>
      <c r="B31" s="3"/>
    </row>
    <row r="32" spans="1:3" x14ac:dyDescent="0.25">
      <c r="B32" s="3"/>
    </row>
    <row r="33" spans="1:3" x14ac:dyDescent="0.25">
      <c r="B33" s="3"/>
    </row>
    <row r="34" spans="1:3" x14ac:dyDescent="0.25">
      <c r="B34" s="3"/>
    </row>
    <row r="35" spans="1:3" x14ac:dyDescent="0.25">
      <c r="B35" s="3"/>
    </row>
    <row r="36" spans="1:3" x14ac:dyDescent="0.25">
      <c r="B36" s="3"/>
    </row>
    <row r="37" spans="1:3" x14ac:dyDescent="0.25">
      <c r="B37" s="3"/>
    </row>
    <row r="38" spans="1:3" x14ac:dyDescent="0.25">
      <c r="B38" s="3"/>
    </row>
    <row r="39" spans="1:3" x14ac:dyDescent="0.25">
      <c r="B39" s="3"/>
    </row>
    <row r="40" spans="1:3" x14ac:dyDescent="0.25">
      <c r="B40" s="3"/>
    </row>
    <row r="41" spans="1:3" x14ac:dyDescent="0.25">
      <c r="B41" s="3"/>
    </row>
    <row r="42" spans="1:3" x14ac:dyDescent="0.25">
      <c r="B42" s="3"/>
    </row>
    <row r="43" spans="1:3" x14ac:dyDescent="0.25">
      <c r="B43" s="3"/>
    </row>
    <row r="44" spans="1:3" x14ac:dyDescent="0.25">
      <c r="B44" s="3"/>
      <c r="C44" s="19" t="s">
        <v>63</v>
      </c>
    </row>
    <row r="45" spans="1:3" x14ac:dyDescent="0.25">
      <c r="B45" s="3"/>
    </row>
    <row r="46" spans="1:3" x14ac:dyDescent="0.25">
      <c r="B46" s="3"/>
    </row>
    <row r="47" spans="1:3" ht="14.25" x14ac:dyDescent="0.3">
      <c r="A47" s="21"/>
      <c r="B47" s="3"/>
    </row>
    <row r="48" spans="1:3" ht="14.25" x14ac:dyDescent="0.3">
      <c r="A48" s="21"/>
      <c r="B48" s="3"/>
    </row>
    <row r="49" spans="1:4" ht="18" customHeight="1" x14ac:dyDescent="0.3">
      <c r="A49" s="21"/>
      <c r="B49" s="3"/>
    </row>
    <row r="50" spans="1:4" ht="14.25" x14ac:dyDescent="0.3">
      <c r="A50" s="22"/>
      <c r="B50" s="3"/>
    </row>
    <row r="51" spans="1:4" x14ac:dyDescent="0.25">
      <c r="B51" s="3"/>
    </row>
    <row r="52" spans="1:4" x14ac:dyDescent="0.25">
      <c r="B52" s="3"/>
    </row>
    <row r="53" spans="1:4" x14ac:dyDescent="0.25">
      <c r="A53" s="5"/>
    </row>
    <row r="54" spans="1:4" x14ac:dyDescent="0.25">
      <c r="D54" s="6"/>
    </row>
  </sheetData>
  <mergeCells count="3">
    <mergeCell ref="A12:C12"/>
    <mergeCell ref="A5:C6"/>
    <mergeCell ref="A25:C25"/>
  </mergeCells>
  <phoneticPr fontId="61" type="noConversion"/>
  <pageMargins left="0.23622047244094491" right="0.23622047244094491" top="0.74803149606299213" bottom="0" header="0" footer="0"/>
  <pageSetup paperSize="9" orientation="portrait" r:id="rId1"/>
  <headerFooter>
    <oddFooter xml:space="preserve">&amp;L&amp;G
</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3"/>
  <dimension ref="A1:F284"/>
  <sheetViews>
    <sheetView showGridLines="0" tabSelected="1" view="pageBreakPreview" topLeftCell="A15" zoomScale="90" zoomScaleNormal="63" zoomScaleSheetLayoutView="90" zoomScalePageLayoutView="63" workbookViewId="0">
      <selection activeCell="B31" sqref="B31"/>
    </sheetView>
  </sheetViews>
  <sheetFormatPr defaultColWidth="8.7109375" defaultRowHeight="16.5" x14ac:dyDescent="0.25"/>
  <cols>
    <col min="1" max="1" width="5.5703125" style="178" customWidth="1"/>
    <col min="2" max="2" width="76.140625" style="81" customWidth="1"/>
    <col min="3" max="3" width="12.7109375" style="178" customWidth="1"/>
    <col min="4" max="4" width="12.7109375" style="29" customWidth="1"/>
    <col min="5" max="5" width="12.7109375" style="181" customWidth="1"/>
    <col min="6" max="6" width="16.5703125" style="182" customWidth="1"/>
    <col min="7" max="7" width="9.42578125" style="81" bestFit="1" customWidth="1"/>
    <col min="8" max="252" width="8.7109375" style="81"/>
    <col min="253" max="253" width="3.7109375" style="81" customWidth="1"/>
    <col min="254" max="254" width="59.7109375" style="81" customWidth="1"/>
    <col min="255" max="255" width="5.28515625" style="81" customWidth="1"/>
    <col min="256" max="256" width="8.28515625" style="81" customWidth="1"/>
    <col min="257" max="257" width="6.42578125" style="81" customWidth="1"/>
    <col min="258" max="258" width="14.28515625" style="81" customWidth="1"/>
    <col min="259" max="508" width="8.7109375" style="81"/>
    <col min="509" max="509" width="3.7109375" style="81" customWidth="1"/>
    <col min="510" max="510" width="59.7109375" style="81" customWidth="1"/>
    <col min="511" max="511" width="5.28515625" style="81" customWidth="1"/>
    <col min="512" max="512" width="8.28515625" style="81" customWidth="1"/>
    <col min="513" max="513" width="6.42578125" style="81" customWidth="1"/>
    <col min="514" max="514" width="14.28515625" style="81" customWidth="1"/>
    <col min="515" max="764" width="8.7109375" style="81"/>
    <col min="765" max="765" width="3.7109375" style="81" customWidth="1"/>
    <col min="766" max="766" width="59.7109375" style="81" customWidth="1"/>
    <col min="767" max="767" width="5.28515625" style="81" customWidth="1"/>
    <col min="768" max="768" width="8.28515625" style="81" customWidth="1"/>
    <col min="769" max="769" width="6.42578125" style="81" customWidth="1"/>
    <col min="770" max="770" width="14.28515625" style="81" customWidth="1"/>
    <col min="771" max="1020" width="8.7109375" style="81"/>
    <col min="1021" max="1021" width="3.7109375" style="81" customWidth="1"/>
    <col min="1022" max="1022" width="59.7109375" style="81" customWidth="1"/>
    <col min="1023" max="1023" width="5.28515625" style="81" customWidth="1"/>
    <col min="1024" max="1024" width="8.28515625" style="81" customWidth="1"/>
    <col min="1025" max="1025" width="6.42578125" style="81" customWidth="1"/>
    <col min="1026" max="1026" width="14.28515625" style="81" customWidth="1"/>
    <col min="1027" max="1276" width="8.7109375" style="81"/>
    <col min="1277" max="1277" width="3.7109375" style="81" customWidth="1"/>
    <col min="1278" max="1278" width="59.7109375" style="81" customWidth="1"/>
    <col min="1279" max="1279" width="5.28515625" style="81" customWidth="1"/>
    <col min="1280" max="1280" width="8.28515625" style="81" customWidth="1"/>
    <col min="1281" max="1281" width="6.42578125" style="81" customWidth="1"/>
    <col min="1282" max="1282" width="14.28515625" style="81" customWidth="1"/>
    <col min="1283" max="1532" width="8.7109375" style="81"/>
    <col min="1533" max="1533" width="3.7109375" style="81" customWidth="1"/>
    <col min="1534" max="1534" width="59.7109375" style="81" customWidth="1"/>
    <col min="1535" max="1535" width="5.28515625" style="81" customWidth="1"/>
    <col min="1536" max="1536" width="8.28515625" style="81" customWidth="1"/>
    <col min="1537" max="1537" width="6.42578125" style="81" customWidth="1"/>
    <col min="1538" max="1538" width="14.28515625" style="81" customWidth="1"/>
    <col min="1539" max="1788" width="8.7109375" style="81"/>
    <col min="1789" max="1789" width="3.7109375" style="81" customWidth="1"/>
    <col min="1790" max="1790" width="59.7109375" style="81" customWidth="1"/>
    <col min="1791" max="1791" width="5.28515625" style="81" customWidth="1"/>
    <col min="1792" max="1792" width="8.28515625" style="81" customWidth="1"/>
    <col min="1793" max="1793" width="6.42578125" style="81" customWidth="1"/>
    <col min="1794" max="1794" width="14.28515625" style="81" customWidth="1"/>
    <col min="1795" max="2044" width="8.7109375" style="81"/>
    <col min="2045" max="2045" width="3.7109375" style="81" customWidth="1"/>
    <col min="2046" max="2046" width="59.7109375" style="81" customWidth="1"/>
    <col min="2047" max="2047" width="5.28515625" style="81" customWidth="1"/>
    <col min="2048" max="2048" width="8.28515625" style="81" customWidth="1"/>
    <col min="2049" max="2049" width="6.42578125" style="81" customWidth="1"/>
    <col min="2050" max="2050" width="14.28515625" style="81" customWidth="1"/>
    <col min="2051" max="2300" width="8.7109375" style="81"/>
    <col min="2301" max="2301" width="3.7109375" style="81" customWidth="1"/>
    <col min="2302" max="2302" width="59.7109375" style="81" customWidth="1"/>
    <col min="2303" max="2303" width="5.28515625" style="81" customWidth="1"/>
    <col min="2304" max="2304" width="8.28515625" style="81" customWidth="1"/>
    <col min="2305" max="2305" width="6.42578125" style="81" customWidth="1"/>
    <col min="2306" max="2306" width="14.28515625" style="81" customWidth="1"/>
    <col min="2307" max="2556" width="8.7109375" style="81"/>
    <col min="2557" max="2557" width="3.7109375" style="81" customWidth="1"/>
    <col min="2558" max="2558" width="59.7109375" style="81" customWidth="1"/>
    <col min="2559" max="2559" width="5.28515625" style="81" customWidth="1"/>
    <col min="2560" max="2560" width="8.28515625" style="81" customWidth="1"/>
    <col min="2561" max="2561" width="6.42578125" style="81" customWidth="1"/>
    <col min="2562" max="2562" width="14.28515625" style="81" customWidth="1"/>
    <col min="2563" max="2812" width="8.7109375" style="81"/>
    <col min="2813" max="2813" width="3.7109375" style="81" customWidth="1"/>
    <col min="2814" max="2814" width="59.7109375" style="81" customWidth="1"/>
    <col min="2815" max="2815" width="5.28515625" style="81" customWidth="1"/>
    <col min="2816" max="2816" width="8.28515625" style="81" customWidth="1"/>
    <col min="2817" max="2817" width="6.42578125" style="81" customWidth="1"/>
    <col min="2818" max="2818" width="14.28515625" style="81" customWidth="1"/>
    <col min="2819" max="3068" width="8.7109375" style="81"/>
    <col min="3069" max="3069" width="3.7109375" style="81" customWidth="1"/>
    <col min="3070" max="3070" width="59.7109375" style="81" customWidth="1"/>
    <col min="3071" max="3071" width="5.28515625" style="81" customWidth="1"/>
    <col min="3072" max="3072" width="8.28515625" style="81" customWidth="1"/>
    <col min="3073" max="3073" width="6.42578125" style="81" customWidth="1"/>
    <col min="3074" max="3074" width="14.28515625" style="81" customWidth="1"/>
    <col min="3075" max="3324" width="8.7109375" style="81"/>
    <col min="3325" max="3325" width="3.7109375" style="81" customWidth="1"/>
    <col min="3326" max="3326" width="59.7109375" style="81" customWidth="1"/>
    <col min="3327" max="3327" width="5.28515625" style="81" customWidth="1"/>
    <col min="3328" max="3328" width="8.28515625" style="81" customWidth="1"/>
    <col min="3329" max="3329" width="6.42578125" style="81" customWidth="1"/>
    <col min="3330" max="3330" width="14.28515625" style="81" customWidth="1"/>
    <col min="3331" max="3580" width="8.7109375" style="81"/>
    <col min="3581" max="3581" width="3.7109375" style="81" customWidth="1"/>
    <col min="3582" max="3582" width="59.7109375" style="81" customWidth="1"/>
    <col min="3583" max="3583" width="5.28515625" style="81" customWidth="1"/>
    <col min="3584" max="3584" width="8.28515625" style="81" customWidth="1"/>
    <col min="3585" max="3585" width="6.42578125" style="81" customWidth="1"/>
    <col min="3586" max="3586" width="14.28515625" style="81" customWidth="1"/>
    <col min="3587" max="3836" width="8.7109375" style="81"/>
    <col min="3837" max="3837" width="3.7109375" style="81" customWidth="1"/>
    <col min="3838" max="3838" width="59.7109375" style="81" customWidth="1"/>
    <col min="3839" max="3839" width="5.28515625" style="81" customWidth="1"/>
    <col min="3840" max="3840" width="8.28515625" style="81" customWidth="1"/>
    <col min="3841" max="3841" width="6.42578125" style="81" customWidth="1"/>
    <col min="3842" max="3842" width="14.28515625" style="81" customWidth="1"/>
    <col min="3843" max="4092" width="8.7109375" style="81"/>
    <col min="4093" max="4093" width="3.7109375" style="81" customWidth="1"/>
    <col min="4094" max="4094" width="59.7109375" style="81" customWidth="1"/>
    <col min="4095" max="4095" width="5.28515625" style="81" customWidth="1"/>
    <col min="4096" max="4096" width="8.28515625" style="81" customWidth="1"/>
    <col min="4097" max="4097" width="6.42578125" style="81" customWidth="1"/>
    <col min="4098" max="4098" width="14.28515625" style="81" customWidth="1"/>
    <col min="4099" max="4348" width="8.7109375" style="81"/>
    <col min="4349" max="4349" width="3.7109375" style="81" customWidth="1"/>
    <col min="4350" max="4350" width="59.7109375" style="81" customWidth="1"/>
    <col min="4351" max="4351" width="5.28515625" style="81" customWidth="1"/>
    <col min="4352" max="4352" width="8.28515625" style="81" customWidth="1"/>
    <col min="4353" max="4353" width="6.42578125" style="81" customWidth="1"/>
    <col min="4354" max="4354" width="14.28515625" style="81" customWidth="1"/>
    <col min="4355" max="4604" width="8.7109375" style="81"/>
    <col min="4605" max="4605" width="3.7109375" style="81" customWidth="1"/>
    <col min="4606" max="4606" width="59.7109375" style="81" customWidth="1"/>
    <col min="4607" max="4607" width="5.28515625" style="81" customWidth="1"/>
    <col min="4608" max="4608" width="8.28515625" style="81" customWidth="1"/>
    <col min="4609" max="4609" width="6.42578125" style="81" customWidth="1"/>
    <col min="4610" max="4610" width="14.28515625" style="81" customWidth="1"/>
    <col min="4611" max="4860" width="8.7109375" style="81"/>
    <col min="4861" max="4861" width="3.7109375" style="81" customWidth="1"/>
    <col min="4862" max="4862" width="59.7109375" style="81" customWidth="1"/>
    <col min="4863" max="4863" width="5.28515625" style="81" customWidth="1"/>
    <col min="4864" max="4864" width="8.28515625" style="81" customWidth="1"/>
    <col min="4865" max="4865" width="6.42578125" style="81" customWidth="1"/>
    <col min="4866" max="4866" width="14.28515625" style="81" customWidth="1"/>
    <col min="4867" max="5116" width="8.7109375" style="81"/>
    <col min="5117" max="5117" width="3.7109375" style="81" customWidth="1"/>
    <col min="5118" max="5118" width="59.7109375" style="81" customWidth="1"/>
    <col min="5119" max="5119" width="5.28515625" style="81" customWidth="1"/>
    <col min="5120" max="5120" width="8.28515625" style="81" customWidth="1"/>
    <col min="5121" max="5121" width="6.42578125" style="81" customWidth="1"/>
    <col min="5122" max="5122" width="14.28515625" style="81" customWidth="1"/>
    <col min="5123" max="5372" width="8.7109375" style="81"/>
    <col min="5373" max="5373" width="3.7109375" style="81" customWidth="1"/>
    <col min="5374" max="5374" width="59.7109375" style="81" customWidth="1"/>
    <col min="5375" max="5375" width="5.28515625" style="81" customWidth="1"/>
    <col min="5376" max="5376" width="8.28515625" style="81" customWidth="1"/>
    <col min="5377" max="5377" width="6.42578125" style="81" customWidth="1"/>
    <col min="5378" max="5378" width="14.28515625" style="81" customWidth="1"/>
    <col min="5379" max="5628" width="8.7109375" style="81"/>
    <col min="5629" max="5629" width="3.7109375" style="81" customWidth="1"/>
    <col min="5630" max="5630" width="59.7109375" style="81" customWidth="1"/>
    <col min="5631" max="5631" width="5.28515625" style="81" customWidth="1"/>
    <col min="5632" max="5632" width="8.28515625" style="81" customWidth="1"/>
    <col min="5633" max="5633" width="6.42578125" style="81" customWidth="1"/>
    <col min="5634" max="5634" width="14.28515625" style="81" customWidth="1"/>
    <col min="5635" max="5884" width="8.7109375" style="81"/>
    <col min="5885" max="5885" width="3.7109375" style="81" customWidth="1"/>
    <col min="5886" max="5886" width="59.7109375" style="81" customWidth="1"/>
    <col min="5887" max="5887" width="5.28515625" style="81" customWidth="1"/>
    <col min="5888" max="5888" width="8.28515625" style="81" customWidth="1"/>
    <col min="5889" max="5889" width="6.42578125" style="81" customWidth="1"/>
    <col min="5890" max="5890" width="14.28515625" style="81" customWidth="1"/>
    <col min="5891" max="6140" width="8.7109375" style="81"/>
    <col min="6141" max="6141" width="3.7109375" style="81" customWidth="1"/>
    <col min="6142" max="6142" width="59.7109375" style="81" customWidth="1"/>
    <col min="6143" max="6143" width="5.28515625" style="81" customWidth="1"/>
    <col min="6144" max="6144" width="8.28515625" style="81" customWidth="1"/>
    <col min="6145" max="6145" width="6.42578125" style="81" customWidth="1"/>
    <col min="6146" max="6146" width="14.28515625" style="81" customWidth="1"/>
    <col min="6147" max="6396" width="8.7109375" style="81"/>
    <col min="6397" max="6397" width="3.7109375" style="81" customWidth="1"/>
    <col min="6398" max="6398" width="59.7109375" style="81" customWidth="1"/>
    <col min="6399" max="6399" width="5.28515625" style="81" customWidth="1"/>
    <col min="6400" max="6400" width="8.28515625" style="81" customWidth="1"/>
    <col min="6401" max="6401" width="6.42578125" style="81" customWidth="1"/>
    <col min="6402" max="6402" width="14.28515625" style="81" customWidth="1"/>
    <col min="6403" max="6652" width="8.7109375" style="81"/>
    <col min="6653" max="6653" width="3.7109375" style="81" customWidth="1"/>
    <col min="6654" max="6654" width="59.7109375" style="81" customWidth="1"/>
    <col min="6655" max="6655" width="5.28515625" style="81" customWidth="1"/>
    <col min="6656" max="6656" width="8.28515625" style="81" customWidth="1"/>
    <col min="6657" max="6657" width="6.42578125" style="81" customWidth="1"/>
    <col min="6658" max="6658" width="14.28515625" style="81" customWidth="1"/>
    <col min="6659" max="6908" width="8.7109375" style="81"/>
    <col min="6909" max="6909" width="3.7109375" style="81" customWidth="1"/>
    <col min="6910" max="6910" width="59.7109375" style="81" customWidth="1"/>
    <col min="6911" max="6911" width="5.28515625" style="81" customWidth="1"/>
    <col min="6912" max="6912" width="8.28515625" style="81" customWidth="1"/>
    <col min="6913" max="6913" width="6.42578125" style="81" customWidth="1"/>
    <col min="6914" max="6914" width="14.28515625" style="81" customWidth="1"/>
    <col min="6915" max="7164" width="8.7109375" style="81"/>
    <col min="7165" max="7165" width="3.7109375" style="81" customWidth="1"/>
    <col min="7166" max="7166" width="59.7109375" style="81" customWidth="1"/>
    <col min="7167" max="7167" width="5.28515625" style="81" customWidth="1"/>
    <col min="7168" max="7168" width="8.28515625" style="81" customWidth="1"/>
    <col min="7169" max="7169" width="6.42578125" style="81" customWidth="1"/>
    <col min="7170" max="7170" width="14.28515625" style="81" customWidth="1"/>
    <col min="7171" max="7420" width="8.7109375" style="81"/>
    <col min="7421" max="7421" width="3.7109375" style="81" customWidth="1"/>
    <col min="7422" max="7422" width="59.7109375" style="81" customWidth="1"/>
    <col min="7423" max="7423" width="5.28515625" style="81" customWidth="1"/>
    <col min="7424" max="7424" width="8.28515625" style="81" customWidth="1"/>
    <col min="7425" max="7425" width="6.42578125" style="81" customWidth="1"/>
    <col min="7426" max="7426" width="14.28515625" style="81" customWidth="1"/>
    <col min="7427" max="7676" width="8.7109375" style="81"/>
    <col min="7677" max="7677" width="3.7109375" style="81" customWidth="1"/>
    <col min="7678" max="7678" width="59.7109375" style="81" customWidth="1"/>
    <col min="7679" max="7679" width="5.28515625" style="81" customWidth="1"/>
    <col min="7680" max="7680" width="8.28515625" style="81" customWidth="1"/>
    <col min="7681" max="7681" width="6.42578125" style="81" customWidth="1"/>
    <col min="7682" max="7682" width="14.28515625" style="81" customWidth="1"/>
    <col min="7683" max="7932" width="8.7109375" style="81"/>
    <col min="7933" max="7933" width="3.7109375" style="81" customWidth="1"/>
    <col min="7934" max="7934" width="59.7109375" style="81" customWidth="1"/>
    <col min="7935" max="7935" width="5.28515625" style="81" customWidth="1"/>
    <col min="7936" max="7936" width="8.28515625" style="81" customWidth="1"/>
    <col min="7937" max="7937" width="6.42578125" style="81" customWidth="1"/>
    <col min="7938" max="7938" width="14.28515625" style="81" customWidth="1"/>
    <col min="7939" max="8188" width="8.7109375" style="81"/>
    <col min="8189" max="8189" width="3.7109375" style="81" customWidth="1"/>
    <col min="8190" max="8190" width="59.7109375" style="81" customWidth="1"/>
    <col min="8191" max="8191" width="5.28515625" style="81" customWidth="1"/>
    <col min="8192" max="8192" width="8.28515625" style="81" customWidth="1"/>
    <col min="8193" max="8193" width="6.42578125" style="81" customWidth="1"/>
    <col min="8194" max="8194" width="14.28515625" style="81" customWidth="1"/>
    <col min="8195" max="8444" width="8.7109375" style="81"/>
    <col min="8445" max="8445" width="3.7109375" style="81" customWidth="1"/>
    <col min="8446" max="8446" width="59.7109375" style="81" customWidth="1"/>
    <col min="8447" max="8447" width="5.28515625" style="81" customWidth="1"/>
    <col min="8448" max="8448" width="8.28515625" style="81" customWidth="1"/>
    <col min="8449" max="8449" width="6.42578125" style="81" customWidth="1"/>
    <col min="8450" max="8450" width="14.28515625" style="81" customWidth="1"/>
    <col min="8451" max="8700" width="8.7109375" style="81"/>
    <col min="8701" max="8701" width="3.7109375" style="81" customWidth="1"/>
    <col min="8702" max="8702" width="59.7109375" style="81" customWidth="1"/>
    <col min="8703" max="8703" width="5.28515625" style="81" customWidth="1"/>
    <col min="8704" max="8704" width="8.28515625" style="81" customWidth="1"/>
    <col min="8705" max="8705" width="6.42578125" style="81" customWidth="1"/>
    <col min="8706" max="8706" width="14.28515625" style="81" customWidth="1"/>
    <col min="8707" max="8956" width="8.7109375" style="81"/>
    <col min="8957" max="8957" width="3.7109375" style="81" customWidth="1"/>
    <col min="8958" max="8958" width="59.7109375" style="81" customWidth="1"/>
    <col min="8959" max="8959" width="5.28515625" style="81" customWidth="1"/>
    <col min="8960" max="8960" width="8.28515625" style="81" customWidth="1"/>
    <col min="8961" max="8961" width="6.42578125" style="81" customWidth="1"/>
    <col min="8962" max="8962" width="14.28515625" style="81" customWidth="1"/>
    <col min="8963" max="9212" width="8.7109375" style="81"/>
    <col min="9213" max="9213" width="3.7109375" style="81" customWidth="1"/>
    <col min="9214" max="9214" width="59.7109375" style="81" customWidth="1"/>
    <col min="9215" max="9215" width="5.28515625" style="81" customWidth="1"/>
    <col min="9216" max="9216" width="8.28515625" style="81" customWidth="1"/>
    <col min="9217" max="9217" width="6.42578125" style="81" customWidth="1"/>
    <col min="9218" max="9218" width="14.28515625" style="81" customWidth="1"/>
    <col min="9219" max="9468" width="8.7109375" style="81"/>
    <col min="9469" max="9469" width="3.7109375" style="81" customWidth="1"/>
    <col min="9470" max="9470" width="59.7109375" style="81" customWidth="1"/>
    <col min="9471" max="9471" width="5.28515625" style="81" customWidth="1"/>
    <col min="9472" max="9472" width="8.28515625" style="81" customWidth="1"/>
    <col min="9473" max="9473" width="6.42578125" style="81" customWidth="1"/>
    <col min="9474" max="9474" width="14.28515625" style="81" customWidth="1"/>
    <col min="9475" max="9724" width="8.7109375" style="81"/>
    <col min="9725" max="9725" width="3.7109375" style="81" customWidth="1"/>
    <col min="9726" max="9726" width="59.7109375" style="81" customWidth="1"/>
    <col min="9727" max="9727" width="5.28515625" style="81" customWidth="1"/>
    <col min="9728" max="9728" width="8.28515625" style="81" customWidth="1"/>
    <col min="9729" max="9729" width="6.42578125" style="81" customWidth="1"/>
    <col min="9730" max="9730" width="14.28515625" style="81" customWidth="1"/>
    <col min="9731" max="9980" width="8.7109375" style="81"/>
    <col min="9981" max="9981" width="3.7109375" style="81" customWidth="1"/>
    <col min="9982" max="9982" width="59.7109375" style="81" customWidth="1"/>
    <col min="9983" max="9983" width="5.28515625" style="81" customWidth="1"/>
    <col min="9984" max="9984" width="8.28515625" style="81" customWidth="1"/>
    <col min="9985" max="9985" width="6.42578125" style="81" customWidth="1"/>
    <col min="9986" max="9986" width="14.28515625" style="81" customWidth="1"/>
    <col min="9987" max="10236" width="8.7109375" style="81"/>
    <col min="10237" max="10237" width="3.7109375" style="81" customWidth="1"/>
    <col min="10238" max="10238" width="59.7109375" style="81" customWidth="1"/>
    <col min="10239" max="10239" width="5.28515625" style="81" customWidth="1"/>
    <col min="10240" max="10240" width="8.28515625" style="81" customWidth="1"/>
    <col min="10241" max="10241" width="6.42578125" style="81" customWidth="1"/>
    <col min="10242" max="10242" width="14.28515625" style="81" customWidth="1"/>
    <col min="10243" max="10492" width="8.7109375" style="81"/>
    <col min="10493" max="10493" width="3.7109375" style="81" customWidth="1"/>
    <col min="10494" max="10494" width="59.7109375" style="81" customWidth="1"/>
    <col min="10495" max="10495" width="5.28515625" style="81" customWidth="1"/>
    <col min="10496" max="10496" width="8.28515625" style="81" customWidth="1"/>
    <col min="10497" max="10497" width="6.42578125" style="81" customWidth="1"/>
    <col min="10498" max="10498" width="14.28515625" style="81" customWidth="1"/>
    <col min="10499" max="10748" width="8.7109375" style="81"/>
    <col min="10749" max="10749" width="3.7109375" style="81" customWidth="1"/>
    <col min="10750" max="10750" width="59.7109375" style="81" customWidth="1"/>
    <col min="10751" max="10751" width="5.28515625" style="81" customWidth="1"/>
    <col min="10752" max="10752" width="8.28515625" style="81" customWidth="1"/>
    <col min="10753" max="10753" width="6.42578125" style="81" customWidth="1"/>
    <col min="10754" max="10754" width="14.28515625" style="81" customWidth="1"/>
    <col min="10755" max="11004" width="8.7109375" style="81"/>
    <col min="11005" max="11005" width="3.7109375" style="81" customWidth="1"/>
    <col min="11006" max="11006" width="59.7109375" style="81" customWidth="1"/>
    <col min="11007" max="11007" width="5.28515625" style="81" customWidth="1"/>
    <col min="11008" max="11008" width="8.28515625" style="81" customWidth="1"/>
    <col min="11009" max="11009" width="6.42578125" style="81" customWidth="1"/>
    <col min="11010" max="11010" width="14.28515625" style="81" customWidth="1"/>
    <col min="11011" max="11260" width="8.7109375" style="81"/>
    <col min="11261" max="11261" width="3.7109375" style="81" customWidth="1"/>
    <col min="11262" max="11262" width="59.7109375" style="81" customWidth="1"/>
    <col min="11263" max="11263" width="5.28515625" style="81" customWidth="1"/>
    <col min="11264" max="11264" width="8.28515625" style="81" customWidth="1"/>
    <col min="11265" max="11265" width="6.42578125" style="81" customWidth="1"/>
    <col min="11266" max="11266" width="14.28515625" style="81" customWidth="1"/>
    <col min="11267" max="11516" width="8.7109375" style="81"/>
    <col min="11517" max="11517" width="3.7109375" style="81" customWidth="1"/>
    <col min="11518" max="11518" width="59.7109375" style="81" customWidth="1"/>
    <col min="11519" max="11519" width="5.28515625" style="81" customWidth="1"/>
    <col min="11520" max="11520" width="8.28515625" style="81" customWidth="1"/>
    <col min="11521" max="11521" width="6.42578125" style="81" customWidth="1"/>
    <col min="11522" max="11522" width="14.28515625" style="81" customWidth="1"/>
    <col min="11523" max="11772" width="8.7109375" style="81"/>
    <col min="11773" max="11773" width="3.7109375" style="81" customWidth="1"/>
    <col min="11774" max="11774" width="59.7109375" style="81" customWidth="1"/>
    <col min="11775" max="11775" width="5.28515625" style="81" customWidth="1"/>
    <col min="11776" max="11776" width="8.28515625" style="81" customWidth="1"/>
    <col min="11777" max="11777" width="6.42578125" style="81" customWidth="1"/>
    <col min="11778" max="11778" width="14.28515625" style="81" customWidth="1"/>
    <col min="11779" max="12028" width="8.7109375" style="81"/>
    <col min="12029" max="12029" width="3.7109375" style="81" customWidth="1"/>
    <col min="12030" max="12030" width="59.7109375" style="81" customWidth="1"/>
    <col min="12031" max="12031" width="5.28515625" style="81" customWidth="1"/>
    <col min="12032" max="12032" width="8.28515625" style="81" customWidth="1"/>
    <col min="12033" max="12033" width="6.42578125" style="81" customWidth="1"/>
    <col min="12034" max="12034" width="14.28515625" style="81" customWidth="1"/>
    <col min="12035" max="12284" width="8.7109375" style="81"/>
    <col min="12285" max="12285" width="3.7109375" style="81" customWidth="1"/>
    <col min="12286" max="12286" width="59.7109375" style="81" customWidth="1"/>
    <col min="12287" max="12287" width="5.28515625" style="81" customWidth="1"/>
    <col min="12288" max="12288" width="8.28515625" style="81" customWidth="1"/>
    <col min="12289" max="12289" width="6.42578125" style="81" customWidth="1"/>
    <col min="12290" max="12290" width="14.28515625" style="81" customWidth="1"/>
    <col min="12291" max="12540" width="8.7109375" style="81"/>
    <col min="12541" max="12541" width="3.7109375" style="81" customWidth="1"/>
    <col min="12542" max="12542" width="59.7109375" style="81" customWidth="1"/>
    <col min="12543" max="12543" width="5.28515625" style="81" customWidth="1"/>
    <col min="12544" max="12544" width="8.28515625" style="81" customWidth="1"/>
    <col min="12545" max="12545" width="6.42578125" style="81" customWidth="1"/>
    <col min="12546" max="12546" width="14.28515625" style="81" customWidth="1"/>
    <col min="12547" max="12796" width="8.7109375" style="81"/>
    <col min="12797" max="12797" width="3.7109375" style="81" customWidth="1"/>
    <col min="12798" max="12798" width="59.7109375" style="81" customWidth="1"/>
    <col min="12799" max="12799" width="5.28515625" style="81" customWidth="1"/>
    <col min="12800" max="12800" width="8.28515625" style="81" customWidth="1"/>
    <col min="12801" max="12801" width="6.42578125" style="81" customWidth="1"/>
    <col min="12802" max="12802" width="14.28515625" style="81" customWidth="1"/>
    <col min="12803" max="13052" width="8.7109375" style="81"/>
    <col min="13053" max="13053" width="3.7109375" style="81" customWidth="1"/>
    <col min="13054" max="13054" width="59.7109375" style="81" customWidth="1"/>
    <col min="13055" max="13055" width="5.28515625" style="81" customWidth="1"/>
    <col min="13056" max="13056" width="8.28515625" style="81" customWidth="1"/>
    <col min="13057" max="13057" width="6.42578125" style="81" customWidth="1"/>
    <col min="13058" max="13058" width="14.28515625" style="81" customWidth="1"/>
    <col min="13059" max="13308" width="8.7109375" style="81"/>
    <col min="13309" max="13309" width="3.7109375" style="81" customWidth="1"/>
    <col min="13310" max="13310" width="59.7109375" style="81" customWidth="1"/>
    <col min="13311" max="13311" width="5.28515625" style="81" customWidth="1"/>
    <col min="13312" max="13312" width="8.28515625" style="81" customWidth="1"/>
    <col min="13313" max="13313" width="6.42578125" style="81" customWidth="1"/>
    <col min="13314" max="13314" width="14.28515625" style="81" customWidth="1"/>
    <col min="13315" max="13564" width="8.7109375" style="81"/>
    <col min="13565" max="13565" width="3.7109375" style="81" customWidth="1"/>
    <col min="13566" max="13566" width="59.7109375" style="81" customWidth="1"/>
    <col min="13567" max="13567" width="5.28515625" style="81" customWidth="1"/>
    <col min="13568" max="13568" width="8.28515625" style="81" customWidth="1"/>
    <col min="13569" max="13569" width="6.42578125" style="81" customWidth="1"/>
    <col min="13570" max="13570" width="14.28515625" style="81" customWidth="1"/>
    <col min="13571" max="13820" width="8.7109375" style="81"/>
    <col min="13821" max="13821" width="3.7109375" style="81" customWidth="1"/>
    <col min="13822" max="13822" width="59.7109375" style="81" customWidth="1"/>
    <col min="13823" max="13823" width="5.28515625" style="81" customWidth="1"/>
    <col min="13824" max="13824" width="8.28515625" style="81" customWidth="1"/>
    <col min="13825" max="13825" width="6.42578125" style="81" customWidth="1"/>
    <col min="13826" max="13826" width="14.28515625" style="81" customWidth="1"/>
    <col min="13827" max="14076" width="8.7109375" style="81"/>
    <col min="14077" max="14077" width="3.7109375" style="81" customWidth="1"/>
    <col min="14078" max="14078" width="59.7109375" style="81" customWidth="1"/>
    <col min="14079" max="14079" width="5.28515625" style="81" customWidth="1"/>
    <col min="14080" max="14080" width="8.28515625" style="81" customWidth="1"/>
    <col min="14081" max="14081" width="6.42578125" style="81" customWidth="1"/>
    <col min="14082" max="14082" width="14.28515625" style="81" customWidth="1"/>
    <col min="14083" max="14332" width="8.7109375" style="81"/>
    <col min="14333" max="14333" width="3.7109375" style="81" customWidth="1"/>
    <col min="14334" max="14334" width="59.7109375" style="81" customWidth="1"/>
    <col min="14335" max="14335" width="5.28515625" style="81" customWidth="1"/>
    <col min="14336" max="14336" width="8.28515625" style="81" customWidth="1"/>
    <col min="14337" max="14337" width="6.42578125" style="81" customWidth="1"/>
    <col min="14338" max="14338" width="14.28515625" style="81" customWidth="1"/>
    <col min="14339" max="14588" width="8.7109375" style="81"/>
    <col min="14589" max="14589" width="3.7109375" style="81" customWidth="1"/>
    <col min="14590" max="14590" width="59.7109375" style="81" customWidth="1"/>
    <col min="14591" max="14591" width="5.28515625" style="81" customWidth="1"/>
    <col min="14592" max="14592" width="8.28515625" style="81" customWidth="1"/>
    <col min="14593" max="14593" width="6.42578125" style="81" customWidth="1"/>
    <col min="14594" max="14594" width="14.28515625" style="81" customWidth="1"/>
    <col min="14595" max="14844" width="8.7109375" style="81"/>
    <col min="14845" max="14845" width="3.7109375" style="81" customWidth="1"/>
    <col min="14846" max="14846" width="59.7109375" style="81" customWidth="1"/>
    <col min="14847" max="14847" width="5.28515625" style="81" customWidth="1"/>
    <col min="14848" max="14848" width="8.28515625" style="81" customWidth="1"/>
    <col min="14849" max="14849" width="6.42578125" style="81" customWidth="1"/>
    <col min="14850" max="14850" width="14.28515625" style="81" customWidth="1"/>
    <col min="14851" max="15100" width="8.7109375" style="81"/>
    <col min="15101" max="15101" width="3.7109375" style="81" customWidth="1"/>
    <col min="15102" max="15102" width="59.7109375" style="81" customWidth="1"/>
    <col min="15103" max="15103" width="5.28515625" style="81" customWidth="1"/>
    <col min="15104" max="15104" width="8.28515625" style="81" customWidth="1"/>
    <col min="15105" max="15105" width="6.42578125" style="81" customWidth="1"/>
    <col min="15106" max="15106" width="14.28515625" style="81" customWidth="1"/>
    <col min="15107" max="15356" width="8.7109375" style="81"/>
    <col min="15357" max="15357" width="3.7109375" style="81" customWidth="1"/>
    <col min="15358" max="15358" width="59.7109375" style="81" customWidth="1"/>
    <col min="15359" max="15359" width="5.28515625" style="81" customWidth="1"/>
    <col min="15360" max="15360" width="8.28515625" style="81" customWidth="1"/>
    <col min="15361" max="15361" width="6.42578125" style="81" customWidth="1"/>
    <col min="15362" max="15362" width="14.28515625" style="81" customWidth="1"/>
    <col min="15363" max="15612" width="8.7109375" style="81"/>
    <col min="15613" max="15613" width="3.7109375" style="81" customWidth="1"/>
    <col min="15614" max="15614" width="59.7109375" style="81" customWidth="1"/>
    <col min="15615" max="15615" width="5.28515625" style="81" customWidth="1"/>
    <col min="15616" max="15616" width="8.28515625" style="81" customWidth="1"/>
    <col min="15617" max="15617" width="6.42578125" style="81" customWidth="1"/>
    <col min="15618" max="15618" width="14.28515625" style="81" customWidth="1"/>
    <col min="15619" max="15868" width="8.7109375" style="81"/>
    <col min="15869" max="15869" width="3.7109375" style="81" customWidth="1"/>
    <col min="15870" max="15870" width="59.7109375" style="81" customWidth="1"/>
    <col min="15871" max="15871" width="5.28515625" style="81" customWidth="1"/>
    <col min="15872" max="15872" width="8.28515625" style="81" customWidth="1"/>
    <col min="15873" max="15873" width="6.42578125" style="81" customWidth="1"/>
    <col min="15874" max="15874" width="14.28515625" style="81" customWidth="1"/>
    <col min="15875" max="16124" width="8.7109375" style="81"/>
    <col min="16125" max="16125" width="3.7109375" style="81" customWidth="1"/>
    <col min="16126" max="16126" width="59.7109375" style="81" customWidth="1"/>
    <col min="16127" max="16127" width="5.28515625" style="81" customWidth="1"/>
    <col min="16128" max="16128" width="8.28515625" style="81" customWidth="1"/>
    <col min="16129" max="16129" width="6.42578125" style="81" customWidth="1"/>
    <col min="16130" max="16130" width="14.28515625" style="81" customWidth="1"/>
    <col min="16131" max="16384" width="8.7109375" style="81"/>
  </cols>
  <sheetData>
    <row r="1" spans="1:6" x14ac:dyDescent="0.25">
      <c r="A1" s="352"/>
      <c r="B1" s="352"/>
      <c r="C1" s="352"/>
      <c r="D1" s="352"/>
      <c r="E1" s="352"/>
      <c r="F1" s="352"/>
    </row>
    <row r="2" spans="1:6" ht="22.5" customHeight="1" x14ac:dyDescent="0.25">
      <c r="A2" s="351" t="s">
        <v>62</v>
      </c>
      <c r="B2" s="351"/>
      <c r="C2" s="351"/>
      <c r="D2" s="351"/>
      <c r="E2" s="351"/>
      <c r="F2" s="351"/>
    </row>
    <row r="3" spans="1:6" ht="24" customHeight="1" x14ac:dyDescent="0.25">
      <c r="A3" s="350" t="str">
        <f>COVER!A25</f>
        <v>PROPOSED CONSTRUCTION OF FM RADIO KISMAYO</v>
      </c>
      <c r="B3" s="350"/>
      <c r="C3" s="350"/>
      <c r="D3" s="350"/>
      <c r="E3" s="350"/>
      <c r="F3" s="350"/>
    </row>
    <row r="4" spans="1:6" ht="24.75" customHeight="1" x14ac:dyDescent="0.25">
      <c r="A4" s="82" t="s">
        <v>35</v>
      </c>
      <c r="B4" s="83" t="s">
        <v>0</v>
      </c>
      <c r="C4" s="84" t="s">
        <v>1</v>
      </c>
      <c r="D4" s="85" t="s">
        <v>29</v>
      </c>
      <c r="E4" s="86" t="s">
        <v>2</v>
      </c>
      <c r="F4" s="87" t="s">
        <v>3</v>
      </c>
    </row>
    <row r="5" spans="1:6" x14ac:dyDescent="0.25">
      <c r="A5" s="88"/>
      <c r="B5" s="89"/>
      <c r="C5" s="90"/>
      <c r="D5" s="32"/>
      <c r="E5" s="91"/>
      <c r="F5" s="91"/>
    </row>
    <row r="6" spans="1:6" ht="34.15" customHeight="1" x14ac:dyDescent="0.25">
      <c r="A6" s="80"/>
      <c r="B6" s="92" t="str">
        <f>COVER!$A$5</f>
        <v>RADIO KISMAYO FM- JUBALAND</v>
      </c>
      <c r="C6" s="93"/>
      <c r="D6" s="33"/>
      <c r="E6" s="31"/>
      <c r="F6" s="31"/>
    </row>
    <row r="7" spans="1:6" ht="33" customHeight="1" x14ac:dyDescent="0.25">
      <c r="A7" s="94"/>
      <c r="B7" s="95" t="s">
        <v>98</v>
      </c>
      <c r="C7" s="96"/>
      <c r="D7" s="34"/>
      <c r="E7" s="97"/>
      <c r="F7" s="97"/>
    </row>
    <row r="8" spans="1:6" x14ac:dyDescent="0.25">
      <c r="A8" s="80"/>
      <c r="B8" s="92"/>
      <c r="C8" s="93"/>
      <c r="D8" s="33"/>
      <c r="E8" s="31"/>
      <c r="F8" s="31"/>
    </row>
    <row r="9" spans="1:6" x14ac:dyDescent="0.25">
      <c r="A9" s="80"/>
      <c r="B9" s="92" t="s">
        <v>70</v>
      </c>
      <c r="C9" s="93"/>
      <c r="D9" s="33"/>
      <c r="E9" s="31"/>
      <c r="F9" s="31"/>
    </row>
    <row r="10" spans="1:6" x14ac:dyDescent="0.25">
      <c r="A10" s="80"/>
      <c r="B10" s="98"/>
      <c r="C10" s="93"/>
      <c r="D10" s="33"/>
      <c r="E10" s="31"/>
      <c r="F10" s="31"/>
    </row>
    <row r="11" spans="1:6" x14ac:dyDescent="0.25">
      <c r="A11" s="80"/>
      <c r="B11" s="99" t="s">
        <v>49</v>
      </c>
      <c r="C11" s="93"/>
      <c r="D11" s="33"/>
      <c r="E11" s="31"/>
      <c r="F11" s="31"/>
    </row>
    <row r="12" spans="1:6" x14ac:dyDescent="0.25">
      <c r="A12" s="80"/>
      <c r="B12" s="98"/>
      <c r="C12" s="93"/>
      <c r="D12" s="33"/>
      <c r="E12" s="31"/>
      <c r="F12" s="31"/>
    </row>
    <row r="13" spans="1:6" ht="24" customHeight="1" x14ac:dyDescent="0.25">
      <c r="A13" s="100" t="s">
        <v>4</v>
      </c>
      <c r="B13" s="92" t="s">
        <v>97</v>
      </c>
      <c r="C13" s="93"/>
      <c r="D13" s="33"/>
      <c r="E13" s="101"/>
      <c r="F13" s="102"/>
    </row>
    <row r="14" spans="1:6" x14ac:dyDescent="0.25">
      <c r="A14" s="80"/>
      <c r="B14" s="103"/>
      <c r="C14" s="93"/>
      <c r="D14" s="33"/>
      <c r="E14" s="31"/>
      <c r="F14" s="31"/>
    </row>
    <row r="15" spans="1:6" ht="57" customHeight="1" x14ac:dyDescent="0.25">
      <c r="A15" s="116">
        <v>1</v>
      </c>
      <c r="B15" s="104" t="s">
        <v>102</v>
      </c>
      <c r="C15" s="80"/>
      <c r="D15" s="33"/>
      <c r="E15" s="31"/>
      <c r="F15" s="31"/>
    </row>
    <row r="16" spans="1:6" ht="24" customHeight="1" x14ac:dyDescent="0.25">
      <c r="A16" s="80" t="s">
        <v>281</v>
      </c>
      <c r="B16" s="105" t="s">
        <v>99</v>
      </c>
      <c r="C16" s="93" t="s">
        <v>5</v>
      </c>
      <c r="D16" s="33">
        <f>36*19</f>
        <v>684</v>
      </c>
      <c r="E16" s="31">
        <v>0</v>
      </c>
      <c r="F16" s="31">
        <f>Main_Building[[#This Row],[QTY]]*Main_Building[[#This Row],[RATE]]</f>
        <v>0</v>
      </c>
    </row>
    <row r="17" spans="1:6" ht="36.75" customHeight="1" x14ac:dyDescent="0.25">
      <c r="A17" s="80" t="s">
        <v>283</v>
      </c>
      <c r="B17" s="103" t="s">
        <v>183</v>
      </c>
      <c r="C17" s="80" t="s">
        <v>11</v>
      </c>
      <c r="D17" s="33">
        <f>179*0.6*1.2</f>
        <v>128.88</v>
      </c>
      <c r="E17" s="31">
        <v>0</v>
      </c>
      <c r="F17" s="31">
        <f>IF(ISBLANK(Main_Building[[#This Row],[UNIT]]),"",Main_Building[[#This Row],[QTY]]*Main_Building[[#This Row],[RATE]])</f>
        <v>0</v>
      </c>
    </row>
    <row r="18" spans="1:6" ht="22.9" customHeight="1" x14ac:dyDescent="0.25">
      <c r="A18" s="80" t="s">
        <v>285</v>
      </c>
      <c r="B18" s="103" t="s">
        <v>100</v>
      </c>
      <c r="C18" s="80" t="s">
        <v>11</v>
      </c>
      <c r="D18" s="33">
        <f>14*1.2*1.2*0.6</f>
        <v>12.096</v>
      </c>
      <c r="E18" s="31">
        <v>0</v>
      </c>
      <c r="F18" s="31">
        <f>IF(ISBLANK(Main_Building[[#This Row],[UNIT]]),"",Main_Building[[#This Row],[QTY]]*Main_Building[[#This Row],[RATE]])</f>
        <v>0</v>
      </c>
    </row>
    <row r="19" spans="1:6" x14ac:dyDescent="0.25">
      <c r="A19" s="80"/>
      <c r="B19" s="103"/>
      <c r="C19" s="93"/>
      <c r="D19" s="33"/>
      <c r="E19" s="31"/>
      <c r="F19" s="31"/>
    </row>
    <row r="20" spans="1:6" ht="24" customHeight="1" x14ac:dyDescent="0.25">
      <c r="A20" s="116">
        <v>2</v>
      </c>
      <c r="B20" s="104" t="s">
        <v>101</v>
      </c>
      <c r="C20" s="106"/>
      <c r="D20" s="35"/>
      <c r="E20" s="107"/>
      <c r="F20" s="31" t="str">
        <f>IF(ISBLANK(Main_Building[[#This Row],[UNIT]]),"",Main_Building[[#This Row],[QTY]]*Main_Building[[#This Row],[RATE]])</f>
        <v/>
      </c>
    </row>
    <row r="21" spans="1:6" x14ac:dyDescent="0.25">
      <c r="A21" s="80" t="s">
        <v>281</v>
      </c>
      <c r="B21" s="103" t="s">
        <v>56</v>
      </c>
      <c r="C21" s="80" t="s">
        <v>35</v>
      </c>
      <c r="D21" s="33">
        <v>1</v>
      </c>
      <c r="E21" s="31">
        <v>0</v>
      </c>
      <c r="F21" s="31">
        <f>IF(ISBLANK(Main_Building[[#This Row],[UNIT]]),"",Main_Building[[#This Row],[QTY]]*Main_Building[[#This Row],[RATE]])</f>
        <v>0</v>
      </c>
    </row>
    <row r="22" spans="1:6" ht="30" customHeight="1" x14ac:dyDescent="0.25">
      <c r="A22" s="80" t="s">
        <v>283</v>
      </c>
      <c r="B22" s="103" t="s">
        <v>31</v>
      </c>
      <c r="C22" s="80" t="s">
        <v>35</v>
      </c>
      <c r="D22" s="33">
        <v>1</v>
      </c>
      <c r="E22" s="31">
        <v>0</v>
      </c>
      <c r="F22" s="31">
        <f>IF(ISBLANK(Main_Building[[#This Row],[UNIT]]),"",Main_Building[[#This Row],[QTY]]*Main_Building[[#This Row],[RATE]])</f>
        <v>0</v>
      </c>
    </row>
    <row r="23" spans="1:6" ht="13.9" customHeight="1" x14ac:dyDescent="0.25">
      <c r="A23" s="80"/>
      <c r="B23" s="103"/>
      <c r="C23" s="93"/>
      <c r="D23" s="33"/>
      <c r="E23" s="31"/>
      <c r="F23" s="31"/>
    </row>
    <row r="24" spans="1:6" ht="24" customHeight="1" x14ac:dyDescent="0.25">
      <c r="A24" s="116">
        <v>3</v>
      </c>
      <c r="B24" s="104" t="s">
        <v>103</v>
      </c>
      <c r="C24" s="93"/>
      <c r="D24" s="33"/>
      <c r="E24" s="31"/>
      <c r="F24" s="31" t="str">
        <f>IF(ISBLANK(Main_Building[[#This Row],[UNIT]]),"",Main_Building[[#This Row],[QTY]]*Main_Building[[#This Row],[RATE]])</f>
        <v/>
      </c>
    </row>
    <row r="25" spans="1:6" ht="34.5" customHeight="1" x14ac:dyDescent="0.25">
      <c r="A25" s="80" t="s">
        <v>281</v>
      </c>
      <c r="B25" s="108" t="s">
        <v>105</v>
      </c>
      <c r="C25" s="109" t="s">
        <v>11</v>
      </c>
      <c r="D25" s="36">
        <f>201*0.3</f>
        <v>60.3</v>
      </c>
      <c r="E25" s="110">
        <v>0</v>
      </c>
      <c r="F25" s="31">
        <f>IF(ISBLANK(Main_Building[[#This Row],[UNIT]]),"",Main_Building[[#This Row],[QTY]]*Main_Building[[#This Row],[RATE]])</f>
        <v>0</v>
      </c>
    </row>
    <row r="26" spans="1:6" ht="33" x14ac:dyDescent="0.25">
      <c r="A26" s="80" t="s">
        <v>283</v>
      </c>
      <c r="B26" s="103" t="s">
        <v>104</v>
      </c>
      <c r="C26" s="111" t="s">
        <v>11</v>
      </c>
      <c r="D26" s="36">
        <f>201*0.05</f>
        <v>10.050000000000001</v>
      </c>
      <c r="E26" s="112">
        <v>0</v>
      </c>
      <c r="F26" s="31">
        <f>IF(ISBLANK(Main_Building[[#This Row],[UNIT]]),"",Main_Building[[#This Row],[QTY]]*Main_Building[[#This Row],[RATE]])</f>
        <v>0</v>
      </c>
    </row>
    <row r="27" spans="1:6" x14ac:dyDescent="0.25">
      <c r="A27" s="80"/>
      <c r="B27" s="103"/>
      <c r="C27" s="93"/>
      <c r="D27" s="33"/>
      <c r="E27" s="113"/>
      <c r="F27" s="31"/>
    </row>
    <row r="28" spans="1:6" ht="24" customHeight="1" x14ac:dyDescent="0.25">
      <c r="A28" s="116">
        <v>4</v>
      </c>
      <c r="B28" s="104" t="s">
        <v>32</v>
      </c>
      <c r="C28" s="80"/>
      <c r="D28" s="33"/>
      <c r="E28" s="31"/>
      <c r="F28" s="31" t="str">
        <f>IF(ISBLANK(Main_Building[[#This Row],[UNIT]]),"",Main_Building[[#This Row],[QTY]]*Main_Building[[#This Row],[RATE]])</f>
        <v/>
      </c>
    </row>
    <row r="29" spans="1:6" ht="49.5" x14ac:dyDescent="0.25">
      <c r="A29" s="80" t="s">
        <v>281</v>
      </c>
      <c r="B29" s="103" t="s">
        <v>41</v>
      </c>
      <c r="C29" s="80" t="s">
        <v>5</v>
      </c>
      <c r="D29" s="33">
        <v>201</v>
      </c>
      <c r="E29" s="31">
        <v>0</v>
      </c>
      <c r="F29" s="31">
        <f>IF(ISBLANK(Main_Building[[#This Row],[UNIT]]),"",Main_Building[[#This Row],[QTY]]*Main_Building[[#This Row],[RATE]])</f>
        <v>0</v>
      </c>
    </row>
    <row r="30" spans="1:6" x14ac:dyDescent="0.25">
      <c r="A30" s="80"/>
      <c r="B30" s="103"/>
      <c r="C30" s="80"/>
      <c r="D30" s="33"/>
      <c r="E30" s="31"/>
      <c r="F30" s="31" t="str">
        <f>IF(ISBLANK(Main_Building[[#This Row],[UNIT]]),"",Main_Building[[#This Row],[QTY]]*Main_Building[[#This Row],[RATE]])</f>
        <v/>
      </c>
    </row>
    <row r="31" spans="1:6" ht="24" customHeight="1" x14ac:dyDescent="0.25">
      <c r="A31" s="116">
        <v>5</v>
      </c>
      <c r="B31" s="104" t="s">
        <v>33</v>
      </c>
      <c r="C31" s="80"/>
      <c r="D31" s="33"/>
      <c r="E31" s="114"/>
      <c r="F31" s="31" t="str">
        <f>IF(ISBLANK(Main_Building[[#This Row],[UNIT]]),"",Main_Building[[#This Row],[QTY]]*Main_Building[[#This Row],[RATE]])</f>
        <v/>
      </c>
    </row>
    <row r="32" spans="1:6" ht="49.5" x14ac:dyDescent="0.25">
      <c r="A32" s="80" t="s">
        <v>281</v>
      </c>
      <c r="B32" s="103" t="s">
        <v>52</v>
      </c>
      <c r="C32" s="80" t="s">
        <v>5</v>
      </c>
      <c r="D32" s="33">
        <v>201</v>
      </c>
      <c r="E32" s="31">
        <v>0</v>
      </c>
      <c r="F32" s="31">
        <f>IF(ISBLANK(Main_Building[[#This Row],[UNIT]]),"",Main_Building[[#This Row],[QTY]]*Main_Building[[#This Row],[RATE]])</f>
        <v>0</v>
      </c>
    </row>
    <row r="33" spans="1:6" x14ac:dyDescent="0.25">
      <c r="A33" s="80"/>
      <c r="B33" s="103"/>
      <c r="C33" s="93"/>
      <c r="D33" s="33"/>
      <c r="E33" s="113"/>
      <c r="F33" s="31"/>
    </row>
    <row r="34" spans="1:6" ht="24" customHeight="1" x14ac:dyDescent="0.25">
      <c r="A34" s="116">
        <v>6</v>
      </c>
      <c r="B34" s="104" t="s">
        <v>106</v>
      </c>
      <c r="C34" s="80"/>
      <c r="D34" s="33"/>
      <c r="E34" s="31"/>
      <c r="F34" s="31" t="str">
        <f>IF(ISBLANK(Main_Building[[#This Row],[UNIT]]),"",Main_Building[[#This Row],[QTY]]*Main_Building[[#This Row],[RATE]])</f>
        <v/>
      </c>
    </row>
    <row r="35" spans="1:6" ht="18" customHeight="1" x14ac:dyDescent="0.25">
      <c r="A35" s="80"/>
      <c r="B35" s="115" t="s">
        <v>53</v>
      </c>
      <c r="C35" s="80"/>
      <c r="D35" s="33"/>
      <c r="E35" s="31"/>
      <c r="F35" s="31" t="str">
        <f>IF(ISBLANK(Main_Building[[#This Row],[UNIT]]),"",Main_Building[[#This Row],[QTY]]*Main_Building[[#This Row],[RATE]])</f>
        <v/>
      </c>
    </row>
    <row r="36" spans="1:6" ht="21.95" customHeight="1" x14ac:dyDescent="0.25">
      <c r="A36" s="80" t="s">
        <v>281</v>
      </c>
      <c r="B36" s="103" t="s">
        <v>107</v>
      </c>
      <c r="C36" s="111" t="s">
        <v>11</v>
      </c>
      <c r="D36" s="33">
        <f>179.4*0.6*0.05</f>
        <v>5.3820000000000006</v>
      </c>
      <c r="E36" s="31">
        <v>0</v>
      </c>
      <c r="F36" s="31">
        <f>IF(ISBLANK(Main_Building[[#This Row],[UNIT]]),"",Main_Building[[#This Row],[QTY]]*Main_Building[[#This Row],[RATE]])</f>
        <v>0</v>
      </c>
    </row>
    <row r="37" spans="1:6" ht="21.95" customHeight="1" x14ac:dyDescent="0.25">
      <c r="A37" s="80" t="s">
        <v>283</v>
      </c>
      <c r="B37" s="103" t="s">
        <v>92</v>
      </c>
      <c r="C37" s="111" t="s">
        <v>11</v>
      </c>
      <c r="D37" s="33">
        <f>(14*1.1*1.1*0.05)</f>
        <v>0.84700000000000031</v>
      </c>
      <c r="E37" s="31">
        <v>0</v>
      </c>
      <c r="F37" s="31">
        <f>IF(ISBLANK(Main_Building[[#This Row],[UNIT]]),"",Main_Building[[#This Row],[QTY]]*Main_Building[[#This Row],[RATE]])</f>
        <v>0</v>
      </c>
    </row>
    <row r="38" spans="1:6" ht="28.5" x14ac:dyDescent="0.25">
      <c r="A38" s="80"/>
      <c r="B38" s="115" t="s">
        <v>108</v>
      </c>
      <c r="C38" s="80"/>
      <c r="D38" s="33"/>
      <c r="E38" s="31"/>
      <c r="F38" s="31" t="str">
        <f>IF(ISBLANK(Main_Building[[#This Row],[UNIT]]),"",Main_Building[[#This Row],[QTY]]*Main_Building[[#This Row],[RATE]])</f>
        <v/>
      </c>
    </row>
    <row r="39" spans="1:6" ht="21.95" customHeight="1" x14ac:dyDescent="0.25">
      <c r="A39" s="80" t="s">
        <v>285</v>
      </c>
      <c r="B39" s="103" t="s">
        <v>109</v>
      </c>
      <c r="C39" s="80" t="s">
        <v>11</v>
      </c>
      <c r="D39" s="33">
        <f>179*0.6*0.2</f>
        <v>21.48</v>
      </c>
      <c r="E39" s="31">
        <v>0</v>
      </c>
      <c r="F39" s="31">
        <f>IF(ISBLANK(Main_Building[[#This Row],[UNIT]]),"",Main_Building[[#This Row],[QTY]]*Main_Building[[#This Row],[RATE]])</f>
        <v>0</v>
      </c>
    </row>
    <row r="40" spans="1:6" ht="21.95" customHeight="1" x14ac:dyDescent="0.25">
      <c r="A40" s="80" t="s">
        <v>286</v>
      </c>
      <c r="B40" s="103" t="s">
        <v>110</v>
      </c>
      <c r="C40" s="93" t="s">
        <v>11</v>
      </c>
      <c r="D40" s="33">
        <f>(14*1*1*0.3)</f>
        <v>4.2</v>
      </c>
      <c r="E40" s="31">
        <f>E39</f>
        <v>0</v>
      </c>
      <c r="F40" s="31">
        <f>IF(ISBLANK(Main_Building[[#This Row],[UNIT]]),"",Main_Building[[#This Row],[QTY]]*Main_Building[[#This Row],[RATE]])</f>
        <v>0</v>
      </c>
    </row>
    <row r="41" spans="1:6" ht="21" customHeight="1" x14ac:dyDescent="0.25">
      <c r="A41" s="80" t="s">
        <v>284</v>
      </c>
      <c r="B41" s="103" t="s">
        <v>111</v>
      </c>
      <c r="C41" s="93" t="s">
        <v>11</v>
      </c>
      <c r="D41" s="33">
        <f>(0.2*0.2*1.8*14)</f>
        <v>1.0080000000000002</v>
      </c>
      <c r="E41" s="31">
        <f>E39</f>
        <v>0</v>
      </c>
      <c r="F41" s="31">
        <f>IF(ISBLANK(Main_Building[[#This Row],[UNIT]]),"",Main_Building[[#This Row],[QTY]]*Main_Building[[#This Row],[RATE]])</f>
        <v>0</v>
      </c>
    </row>
    <row r="42" spans="1:6" ht="21.95" customHeight="1" x14ac:dyDescent="0.25">
      <c r="A42" s="80" t="s">
        <v>282</v>
      </c>
      <c r="B42" s="103" t="s">
        <v>91</v>
      </c>
      <c r="C42" s="93" t="s">
        <v>11</v>
      </c>
      <c r="D42" s="33">
        <f>282*0.1</f>
        <v>28.200000000000003</v>
      </c>
      <c r="E42" s="31">
        <f>E39</f>
        <v>0</v>
      </c>
      <c r="F42" s="31">
        <f>IF(ISBLANK(Main_Building[[#This Row],[UNIT]]),"",Main_Building[[#This Row],[QTY]]*Main_Building[[#This Row],[RATE]])</f>
        <v>0</v>
      </c>
    </row>
    <row r="43" spans="1:6" ht="21.95" customHeight="1" x14ac:dyDescent="0.25">
      <c r="A43" s="80" t="s">
        <v>288</v>
      </c>
      <c r="B43" s="103" t="s">
        <v>112</v>
      </c>
      <c r="C43" s="93" t="s">
        <v>11</v>
      </c>
      <c r="D43" s="33">
        <v>2.12</v>
      </c>
      <c r="E43" s="31">
        <f>E39</f>
        <v>0</v>
      </c>
      <c r="F43" s="31">
        <f>IF(ISBLANK(Main_Building[[#This Row],[UNIT]]),"",Main_Building[[#This Row],[QTY]]*Main_Building[[#This Row],[RATE]])</f>
        <v>0</v>
      </c>
    </row>
    <row r="44" spans="1:6" ht="21.95" customHeight="1" x14ac:dyDescent="0.25">
      <c r="A44" s="80" t="s">
        <v>287</v>
      </c>
      <c r="B44" s="103" t="s">
        <v>113</v>
      </c>
      <c r="C44" s="93" t="s">
        <v>11</v>
      </c>
      <c r="D44" s="33">
        <v>0.95</v>
      </c>
      <c r="E44" s="31">
        <f>E39</f>
        <v>0</v>
      </c>
      <c r="F44" s="31">
        <f>IF(ISBLANK(Main_Building[[#This Row],[UNIT]]),"",Main_Building[[#This Row],[QTY]]*Main_Building[[#This Row],[RATE]])</f>
        <v>0</v>
      </c>
    </row>
    <row r="45" spans="1:6" x14ac:dyDescent="0.25">
      <c r="A45" s="80"/>
      <c r="B45" s="103"/>
      <c r="C45" s="93"/>
      <c r="D45" s="33"/>
      <c r="E45" s="31"/>
      <c r="F45" s="31" t="str">
        <f>IF(ISBLANK(Main_Building[[#This Row],[UNIT]]),"",Main_Building[[#This Row],[QTY]]*Main_Building[[#This Row],[RATE]])</f>
        <v/>
      </c>
    </row>
    <row r="46" spans="1:6" ht="24" customHeight="1" x14ac:dyDescent="0.25">
      <c r="A46" s="116">
        <v>7</v>
      </c>
      <c r="B46" s="104" t="s">
        <v>114</v>
      </c>
      <c r="C46" s="93"/>
      <c r="D46" s="33"/>
      <c r="E46" s="31"/>
      <c r="F46" s="31"/>
    </row>
    <row r="47" spans="1:6" ht="48" customHeight="1" x14ac:dyDescent="0.25">
      <c r="A47" s="80"/>
      <c r="B47" s="115" t="s">
        <v>115</v>
      </c>
      <c r="C47" s="93"/>
      <c r="D47" s="33"/>
      <c r="E47" s="31"/>
      <c r="F47" s="31"/>
    </row>
    <row r="48" spans="1:6" ht="21" customHeight="1" x14ac:dyDescent="0.25">
      <c r="A48" s="80" t="s">
        <v>281</v>
      </c>
      <c r="B48" s="103" t="s">
        <v>95</v>
      </c>
      <c r="C48" s="80" t="s">
        <v>48</v>
      </c>
      <c r="D48" s="37">
        <f>(179*3*0.395)+(2/0.2*0.7*0.395)</f>
        <v>214.88</v>
      </c>
      <c r="E48" s="113">
        <v>0</v>
      </c>
      <c r="F48" s="113">
        <f>IF(ISBLANK(Main_Building[[#This Row],[UNIT]]),"",Main_Building[[#This Row],[QTY]]*Main_Building[[#This Row],[RATE]])</f>
        <v>0</v>
      </c>
    </row>
    <row r="49" spans="1:6" ht="21" customHeight="1" x14ac:dyDescent="0.25">
      <c r="A49" s="80" t="s">
        <v>283</v>
      </c>
      <c r="B49" s="103" t="s">
        <v>93</v>
      </c>
      <c r="C49" s="80" t="s">
        <v>48</v>
      </c>
      <c r="D49" s="37">
        <f>179/0.2*0.85*0.617</f>
        <v>469.38274999999999</v>
      </c>
      <c r="E49" s="113">
        <f>E48</f>
        <v>0</v>
      </c>
      <c r="F49" s="113">
        <f>IF(ISBLANK(Main_Building[[#This Row],[UNIT]]),"",Main_Building[[#This Row],[QTY]]*Main_Building[[#This Row],[RATE]])</f>
        <v>0</v>
      </c>
    </row>
    <row r="50" spans="1:6" ht="21" customHeight="1" x14ac:dyDescent="0.25">
      <c r="A50" s="80" t="s">
        <v>285</v>
      </c>
      <c r="B50" s="103" t="s">
        <v>94</v>
      </c>
      <c r="C50" s="80" t="s">
        <v>48</v>
      </c>
      <c r="D50" s="37">
        <f>1.4*10*14*0.89</f>
        <v>174.44</v>
      </c>
      <c r="E50" s="113">
        <f>E48</f>
        <v>0</v>
      </c>
      <c r="F50" s="113">
        <f>IF(ISBLANK(Main_Building[[#This Row],[UNIT]]),"",Main_Building[[#This Row],[QTY]]*Main_Building[[#This Row],[RATE]])</f>
        <v>0</v>
      </c>
    </row>
    <row r="51" spans="1:6" ht="35.65" customHeight="1" x14ac:dyDescent="0.25">
      <c r="A51" s="80"/>
      <c r="B51" s="115" t="s">
        <v>40</v>
      </c>
      <c r="C51" s="80"/>
      <c r="D51" s="33"/>
      <c r="E51" s="31"/>
      <c r="F51" s="31" t="str">
        <f>IF(ISBLANK(Main_Building[[#This Row],[UNIT]]),"",Main_Building[[#This Row],[QTY]]*Main_Building[[#This Row],[RATE]])</f>
        <v/>
      </c>
    </row>
    <row r="52" spans="1:6" ht="21" customHeight="1" x14ac:dyDescent="0.25">
      <c r="A52" s="80" t="s">
        <v>286</v>
      </c>
      <c r="B52" s="103" t="s">
        <v>116</v>
      </c>
      <c r="C52" s="80" t="s">
        <v>5</v>
      </c>
      <c r="D52" s="33">
        <v>282</v>
      </c>
      <c r="E52" s="31">
        <v>0</v>
      </c>
      <c r="F52" s="31">
        <f>IF(ISBLANK(Main_Building[[#This Row],[UNIT]]),"",Main_Building[[#This Row],[QTY]]*Main_Building[[#This Row],[RATE]])</f>
        <v>0</v>
      </c>
    </row>
    <row r="53" spans="1:6" ht="21" customHeight="1" x14ac:dyDescent="0.25">
      <c r="A53" s="80" t="s">
        <v>284</v>
      </c>
      <c r="B53" s="103" t="s">
        <v>117</v>
      </c>
      <c r="C53" s="80" t="s">
        <v>5</v>
      </c>
      <c r="D53" s="33">
        <v>12.4</v>
      </c>
      <c r="E53" s="31">
        <f>E52</f>
        <v>0</v>
      </c>
      <c r="F53" s="31">
        <f>IF(ISBLANK(Main_Building[[#This Row],[UNIT]]),"",Main_Building[[#This Row],[QTY]]*Main_Building[[#This Row],[RATE]])</f>
        <v>0</v>
      </c>
    </row>
    <row r="54" spans="1:6" x14ac:dyDescent="0.25">
      <c r="A54" s="80"/>
      <c r="B54" s="103"/>
      <c r="C54" s="80"/>
      <c r="D54" s="33"/>
      <c r="E54" s="31"/>
      <c r="F54" s="31" t="str">
        <f>IF(ISBLANK(Main_Building[[#This Row],[UNIT]]),"",Main_Building[[#This Row],[QTY]]*Main_Building[[#This Row],[RATE]])</f>
        <v/>
      </c>
    </row>
    <row r="55" spans="1:6" ht="24" customHeight="1" x14ac:dyDescent="0.25">
      <c r="A55" s="116">
        <v>8</v>
      </c>
      <c r="B55" s="104" t="s">
        <v>118</v>
      </c>
      <c r="C55" s="80"/>
      <c r="D55" s="33"/>
      <c r="E55" s="31"/>
      <c r="F55" s="31" t="str">
        <f>IF(ISBLANK(Main_Building[[#This Row],[UNIT]]),"",Main_Building[[#This Row],[QTY]]*Main_Building[[#This Row],[RATE]])</f>
        <v/>
      </c>
    </row>
    <row r="56" spans="1:6" ht="32.65" customHeight="1" x14ac:dyDescent="0.25">
      <c r="A56" s="80"/>
      <c r="B56" s="115" t="s">
        <v>60</v>
      </c>
      <c r="C56" s="116"/>
      <c r="D56" s="38"/>
      <c r="E56" s="114"/>
      <c r="F56" s="31" t="str">
        <f>IF(ISBLANK(Main_Building[[#This Row],[UNIT]]),"",Main_Building[[#This Row],[QTY]]*Main_Building[[#This Row],[RATE]])</f>
        <v/>
      </c>
    </row>
    <row r="57" spans="1:6" ht="21" customHeight="1" x14ac:dyDescent="0.25">
      <c r="A57" s="80" t="s">
        <v>281</v>
      </c>
      <c r="B57" s="103" t="s">
        <v>119</v>
      </c>
      <c r="C57" s="80" t="s">
        <v>5</v>
      </c>
      <c r="D57" s="37">
        <f>179*0.2*2</f>
        <v>71.600000000000009</v>
      </c>
      <c r="E57" s="113">
        <v>0</v>
      </c>
      <c r="F57" s="31">
        <f>IF(ISBLANK(Main_Building[[#This Row],[UNIT]]),"",Main_Building[[#This Row],[QTY]]*Main_Building[[#This Row],[RATE]])</f>
        <v>0</v>
      </c>
    </row>
    <row r="58" spans="1:6" ht="21" customHeight="1" x14ac:dyDescent="0.25">
      <c r="A58" s="80" t="s">
        <v>283</v>
      </c>
      <c r="B58" s="103" t="s">
        <v>120</v>
      </c>
      <c r="C58" s="80" t="s">
        <v>5</v>
      </c>
      <c r="D58" s="37">
        <f>14*4*0.3</f>
        <v>16.8</v>
      </c>
      <c r="E58" s="113">
        <f>E57</f>
        <v>0</v>
      </c>
      <c r="F58" s="31">
        <f>IF(ISBLANK(Main_Building[[#This Row],[UNIT]]),"",Main_Building[[#This Row],[QTY]]*Main_Building[[#This Row],[RATE]])</f>
        <v>0</v>
      </c>
    </row>
    <row r="59" spans="1:6" ht="21" customHeight="1" x14ac:dyDescent="0.25">
      <c r="A59" s="80" t="s">
        <v>285</v>
      </c>
      <c r="B59" s="103" t="s">
        <v>121</v>
      </c>
      <c r="C59" s="80" t="s">
        <v>5</v>
      </c>
      <c r="D59" s="37">
        <f>1.8*0.8*14</f>
        <v>20.160000000000004</v>
      </c>
      <c r="E59" s="113">
        <f>E57</f>
        <v>0</v>
      </c>
      <c r="F59" s="31">
        <f>IF(ISBLANK(Main_Building[[#This Row],[UNIT]]),"",Main_Building[[#This Row],[QTY]]*Main_Building[[#This Row],[RATE]])</f>
        <v>0</v>
      </c>
    </row>
    <row r="60" spans="1:6" ht="21" customHeight="1" x14ac:dyDescent="0.25">
      <c r="A60" s="80" t="s">
        <v>286</v>
      </c>
      <c r="B60" s="103" t="s">
        <v>122</v>
      </c>
      <c r="C60" s="80" t="s">
        <v>5</v>
      </c>
      <c r="D60" s="37">
        <f>69.6*0.1</f>
        <v>6.96</v>
      </c>
      <c r="E60" s="113">
        <f>E57</f>
        <v>0</v>
      </c>
      <c r="F60" s="31">
        <f>IF(ISBLANK(Main_Building[[#This Row],[UNIT]]),"",Main_Building[[#This Row],[QTY]]*Main_Building[[#This Row],[RATE]])</f>
        <v>0</v>
      </c>
    </row>
    <row r="61" spans="1:6" ht="21" customHeight="1" x14ac:dyDescent="0.25">
      <c r="A61" s="80" t="s">
        <v>284</v>
      </c>
      <c r="B61" s="103" t="s">
        <v>123</v>
      </c>
      <c r="C61" s="80" t="s">
        <v>5</v>
      </c>
      <c r="D61" s="37">
        <v>2.4</v>
      </c>
      <c r="E61" s="113">
        <f>E57</f>
        <v>0</v>
      </c>
      <c r="F61" s="31">
        <f>IF(ISBLANK(Main_Building[[#This Row],[UNIT]]),"",Main_Building[[#This Row],[QTY]]*Main_Building[[#This Row],[RATE]])</f>
        <v>0</v>
      </c>
    </row>
    <row r="62" spans="1:6" ht="21" customHeight="1" x14ac:dyDescent="0.25">
      <c r="A62" s="80" t="s">
        <v>282</v>
      </c>
      <c r="B62" s="103" t="s">
        <v>124</v>
      </c>
      <c r="C62" s="80" t="s">
        <v>5</v>
      </c>
      <c r="D62" s="37">
        <v>15.9</v>
      </c>
      <c r="E62" s="113">
        <f>E57</f>
        <v>0</v>
      </c>
      <c r="F62" s="31">
        <f>IF(ISBLANK(Main_Building[[#This Row],[UNIT]]),"",Main_Building[[#This Row],[QTY]]*Main_Building[[#This Row],[RATE]])</f>
        <v>0</v>
      </c>
    </row>
    <row r="63" spans="1:6" x14ac:dyDescent="0.25">
      <c r="A63" s="80"/>
      <c r="B63" s="117"/>
      <c r="C63" s="80"/>
      <c r="D63" s="33"/>
      <c r="E63" s="31"/>
      <c r="F63" s="31" t="str">
        <f>IF(ISBLANK(Main_Building[[#This Row],[UNIT]]),"",Main_Building[[#This Row],[QTY]]*Main_Building[[#This Row],[RATE]])</f>
        <v/>
      </c>
    </row>
    <row r="64" spans="1:6" ht="24" customHeight="1" x14ac:dyDescent="0.25">
      <c r="A64" s="116">
        <v>9</v>
      </c>
      <c r="B64" s="104" t="s">
        <v>125</v>
      </c>
      <c r="C64" s="93"/>
      <c r="D64" s="33"/>
      <c r="E64" s="31"/>
      <c r="F64" s="31" t="str">
        <f>IF(ISBLANK(Main_Building[[#This Row],[UNIT]]),"",Main_Building[[#This Row],[QTY]]*Main_Building[[#This Row],[RATE]])</f>
        <v/>
      </c>
    </row>
    <row r="65" spans="1:6" ht="51.75" customHeight="1" x14ac:dyDescent="0.25">
      <c r="A65" s="80"/>
      <c r="B65" s="115" t="s">
        <v>126</v>
      </c>
      <c r="C65" s="80"/>
      <c r="D65" s="33"/>
      <c r="E65" s="31"/>
      <c r="F65" s="31" t="str">
        <f>IF(ISBLANK(Main_Building[[#This Row],[UNIT]]),"",Main_Building[[#This Row],[QTY]]*Main_Building[[#This Row],[RATE]])</f>
        <v/>
      </c>
    </row>
    <row r="66" spans="1:6" x14ac:dyDescent="0.25">
      <c r="A66" s="80" t="s">
        <v>281</v>
      </c>
      <c r="B66" s="103" t="s">
        <v>61</v>
      </c>
      <c r="C66" s="80" t="s">
        <v>11</v>
      </c>
      <c r="D66" s="33">
        <f>179*0.4*1.5</f>
        <v>107.4</v>
      </c>
      <c r="E66" s="31">
        <v>0</v>
      </c>
      <c r="F66" s="31">
        <f>IF(ISBLANK(Main_Building[[#This Row],[UNIT]]),"",Main_Building[[#This Row],[QTY]]*Main_Building[[#This Row],[RATE]])</f>
        <v>0</v>
      </c>
    </row>
    <row r="67" spans="1:6" x14ac:dyDescent="0.25">
      <c r="A67" s="80"/>
      <c r="B67" s="103"/>
      <c r="C67" s="80"/>
      <c r="D67" s="33"/>
      <c r="E67" s="31"/>
      <c r="F67" s="31" t="str">
        <f>IF(ISBLANK(Main_Building[[#This Row],[UNIT]]),"",Main_Building[[#This Row],[QTY]]*Main_Building[[#This Row],[RATE]])</f>
        <v/>
      </c>
    </row>
    <row r="68" spans="1:6" ht="24" customHeight="1" x14ac:dyDescent="0.25">
      <c r="A68" s="116">
        <v>10</v>
      </c>
      <c r="B68" s="104" t="s">
        <v>54</v>
      </c>
      <c r="C68" s="93"/>
      <c r="D68" s="33"/>
      <c r="E68" s="31"/>
      <c r="F68" s="31" t="str">
        <f>IF(ISBLANK(Main_Building[[#This Row],[UNIT]]),"",Main_Building[[#This Row],[QTY]]*Main_Building[[#This Row],[RATE]])</f>
        <v/>
      </c>
    </row>
    <row r="69" spans="1:6" ht="21" customHeight="1" x14ac:dyDescent="0.25">
      <c r="A69" s="80" t="s">
        <v>283</v>
      </c>
      <c r="B69" s="119" t="s">
        <v>127</v>
      </c>
      <c r="C69" s="118" t="s">
        <v>5</v>
      </c>
      <c r="D69" s="33">
        <f>74*0.6</f>
        <v>44.4</v>
      </c>
      <c r="E69" s="31">
        <v>0</v>
      </c>
      <c r="F69" s="31">
        <f>IF(ISBLANK(Main_Building[[#This Row],[UNIT]]),"",Main_Building[[#This Row],[QTY]]*Main_Building[[#This Row],[RATE]])</f>
        <v>0</v>
      </c>
    </row>
    <row r="70" spans="1:6" ht="21" customHeight="1" x14ac:dyDescent="0.25">
      <c r="A70" s="80" t="s">
        <v>285</v>
      </c>
      <c r="B70" s="119" t="s">
        <v>128</v>
      </c>
      <c r="C70" s="118" t="s">
        <v>5</v>
      </c>
      <c r="D70" s="33">
        <f>D69</f>
        <v>44.4</v>
      </c>
      <c r="E70" s="31">
        <v>0</v>
      </c>
      <c r="F70" s="31">
        <f>IF(ISBLANK(Main_Building[[#This Row],[UNIT]]),"",Main_Building[[#This Row],[QTY]]*Main_Building[[#This Row],[RATE]])</f>
        <v>0</v>
      </c>
    </row>
    <row r="71" spans="1:6" ht="21" customHeight="1" thickBot="1" x14ac:dyDescent="0.3">
      <c r="A71" s="120"/>
      <c r="B71" s="121"/>
      <c r="C71" s="122"/>
      <c r="D71" s="39"/>
      <c r="E71" s="123"/>
      <c r="F71" s="123"/>
    </row>
    <row r="72" spans="1:6" ht="32.1" customHeight="1" thickBot="1" x14ac:dyDescent="0.3">
      <c r="A72" s="124"/>
      <c r="B72" s="125" t="s">
        <v>150</v>
      </c>
      <c r="C72" s="126"/>
      <c r="D72" s="40"/>
      <c r="E72" s="127"/>
      <c r="F72" s="128">
        <f>SUM(F16:F70)</f>
        <v>0</v>
      </c>
    </row>
    <row r="73" spans="1:6" x14ac:dyDescent="0.25">
      <c r="A73" s="88"/>
      <c r="B73" s="89"/>
      <c r="C73" s="129"/>
      <c r="D73" s="32"/>
      <c r="E73" s="91"/>
      <c r="F73" s="91" t="str">
        <f>IF(ISBLANK(Main_Building[[#This Row],[UNIT]]),"",Main_Building[[#This Row],[QTY]]*Main_Building[[#This Row],[RATE]])</f>
        <v/>
      </c>
    </row>
    <row r="74" spans="1:6" x14ac:dyDescent="0.25">
      <c r="A74" s="80"/>
      <c r="B74" s="92" t="str">
        <f>B6</f>
        <v>RADIO KISMAYO FM- JUBALAND</v>
      </c>
      <c r="C74" s="80"/>
      <c r="D74" s="33"/>
      <c r="E74" s="31"/>
      <c r="F74" s="31" t="str">
        <f>IF(ISBLANK(Main_Building[[#This Row],[UNIT]]),"",Main_Building[[#This Row],[QTY]]*Main_Building[[#This Row],[RATE]])</f>
        <v/>
      </c>
    </row>
    <row r="75" spans="1:6" x14ac:dyDescent="0.25">
      <c r="A75" s="80"/>
      <c r="B75" s="92"/>
      <c r="C75" s="80"/>
      <c r="D75" s="33"/>
      <c r="E75" s="31"/>
      <c r="F75" s="31" t="str">
        <f>IF(ISBLANK(Main_Building[[#This Row],[UNIT]]),"",Main_Building[[#This Row],[QTY]]*Main_Building[[#This Row],[RATE]])</f>
        <v/>
      </c>
    </row>
    <row r="76" spans="1:6" x14ac:dyDescent="0.25">
      <c r="A76" s="80"/>
      <c r="B76" s="92" t="str">
        <f>B9</f>
        <v>SECTION NO. 1: MAIN BUILDING</v>
      </c>
      <c r="C76" s="80"/>
      <c r="D76" s="33"/>
      <c r="E76" s="31"/>
      <c r="F76" s="31" t="str">
        <f>IF(ISBLANK(Main_Building[[#This Row],[UNIT]]),"",Main_Building[[#This Row],[QTY]]*Main_Building[[#This Row],[RATE]])</f>
        <v/>
      </c>
    </row>
    <row r="77" spans="1:6" x14ac:dyDescent="0.25">
      <c r="A77" s="80"/>
      <c r="B77" s="92"/>
      <c r="C77" s="80"/>
      <c r="D77" s="33"/>
      <c r="E77" s="31"/>
      <c r="F77" s="31" t="str">
        <f>IF(ISBLANK(Main_Building[[#This Row],[UNIT]]),"",Main_Building[[#This Row],[QTY]]*Main_Building[[#This Row],[RATE]])</f>
        <v/>
      </c>
    </row>
    <row r="78" spans="1:6" x14ac:dyDescent="0.25">
      <c r="A78" s="80"/>
      <c r="B78" s="99" t="s">
        <v>16</v>
      </c>
      <c r="C78" s="80"/>
      <c r="D78" s="33"/>
      <c r="E78" s="31"/>
      <c r="F78" s="31" t="str">
        <f>IF(ISBLANK(Main_Building[[#This Row],[UNIT]]),"",Main_Building[[#This Row],[QTY]]*Main_Building[[#This Row],[RATE]])</f>
        <v/>
      </c>
    </row>
    <row r="79" spans="1:6" x14ac:dyDescent="0.25">
      <c r="A79" s="80"/>
      <c r="B79" s="92"/>
      <c r="C79" s="80"/>
      <c r="D79" s="33"/>
      <c r="E79" s="31"/>
      <c r="F79" s="31" t="str">
        <f>IF(ISBLANK(Main_Building[[#This Row],[UNIT]]),"",Main_Building[[#This Row],[QTY]]*Main_Building[[#This Row],[RATE]])</f>
        <v/>
      </c>
    </row>
    <row r="80" spans="1:6" ht="24" customHeight="1" x14ac:dyDescent="0.25">
      <c r="A80" s="100" t="s">
        <v>6</v>
      </c>
      <c r="B80" s="92" t="s">
        <v>129</v>
      </c>
      <c r="C80" s="80"/>
      <c r="D80" s="33"/>
      <c r="E80" s="31"/>
      <c r="F80" s="31" t="str">
        <f>IF(ISBLANK(Main_Building[[#This Row],[UNIT]]),"",Main_Building[[#This Row],[QTY]]*Main_Building[[#This Row],[RATE]])</f>
        <v/>
      </c>
    </row>
    <row r="81" spans="1:6" x14ac:dyDescent="0.25">
      <c r="A81" s="80"/>
      <c r="B81" s="103"/>
      <c r="C81" s="80"/>
      <c r="D81" s="33"/>
      <c r="E81" s="31"/>
      <c r="F81" s="31" t="str">
        <f>IF(ISBLANK(Main_Building[[#This Row],[UNIT]]),"",Main_Building[[#This Row],[QTY]]*Main_Building[[#This Row],[RATE]])</f>
        <v/>
      </c>
    </row>
    <row r="82" spans="1:6" ht="24" customHeight="1" x14ac:dyDescent="0.25">
      <c r="A82" s="116">
        <v>1</v>
      </c>
      <c r="B82" s="104" t="s">
        <v>106</v>
      </c>
      <c r="C82" s="93"/>
      <c r="D82" s="33"/>
      <c r="E82" s="31"/>
      <c r="F82" s="31"/>
    </row>
    <row r="83" spans="1:6" ht="28.5" x14ac:dyDescent="0.25">
      <c r="A83" s="80"/>
      <c r="B83" s="115" t="s">
        <v>108</v>
      </c>
      <c r="C83" s="80"/>
      <c r="D83" s="33"/>
      <c r="E83" s="31"/>
      <c r="F83" s="31" t="str">
        <f>IF(ISBLANK(Main_Building[[#This Row],[UNIT]]),"",Main_Building[[#This Row],[QTY]]*Main_Building[[#This Row],[RATE]])</f>
        <v/>
      </c>
    </row>
    <row r="84" spans="1:6" ht="21" customHeight="1" x14ac:dyDescent="0.25">
      <c r="A84" s="80" t="s">
        <v>281</v>
      </c>
      <c r="B84" s="103" t="s">
        <v>190</v>
      </c>
      <c r="C84" s="80" t="s">
        <v>11</v>
      </c>
      <c r="D84" s="33">
        <f>142.5*0.2*0.2*2</f>
        <v>11.4</v>
      </c>
      <c r="E84" s="31">
        <v>0</v>
      </c>
      <c r="F84" s="31">
        <f>IF(ISBLANK(Main_Building[[#This Row],[UNIT]]),"",Main_Building[[#This Row],[QTY]]*Main_Building[[#This Row],[RATE]])</f>
        <v>0</v>
      </c>
    </row>
    <row r="85" spans="1:6" s="130" customFormat="1" ht="21" customHeight="1" x14ac:dyDescent="0.25">
      <c r="A85" s="80" t="s">
        <v>283</v>
      </c>
      <c r="B85" s="103" t="s">
        <v>130</v>
      </c>
      <c r="C85" s="80" t="s">
        <v>11</v>
      </c>
      <c r="D85" s="33">
        <f>14*3.5*0.2*0.2</f>
        <v>1.9600000000000002</v>
      </c>
      <c r="E85" s="31">
        <f>E84</f>
        <v>0</v>
      </c>
      <c r="F85" s="31">
        <f>IF(ISBLANK(Main_Building[[#This Row],[UNIT]]),"",Main_Building[[#This Row],[QTY]]*Main_Building[[#This Row],[RATE]])</f>
        <v>0</v>
      </c>
    </row>
    <row r="86" spans="1:6" x14ac:dyDescent="0.25">
      <c r="A86" s="80"/>
      <c r="B86" s="105"/>
      <c r="C86" s="80"/>
      <c r="D86" s="33"/>
      <c r="E86" s="31"/>
      <c r="F86" s="31" t="str">
        <f>IF(ISBLANK(Main_Building[[#This Row],[UNIT]]),"",Main_Building[[#This Row],[QTY]]*Main_Building[[#This Row],[RATE]])</f>
        <v/>
      </c>
    </row>
    <row r="87" spans="1:6" ht="24" customHeight="1" x14ac:dyDescent="0.25">
      <c r="A87" s="116">
        <v>2</v>
      </c>
      <c r="B87" s="104" t="s">
        <v>114</v>
      </c>
      <c r="C87" s="80"/>
      <c r="D87" s="33"/>
      <c r="E87" s="31"/>
      <c r="F87" s="31" t="str">
        <f>IF(ISBLANK(Main_Building[[#This Row],[UNIT]]),"",Main_Building[[#This Row],[QTY]]*Main_Building[[#This Row],[RATE]])</f>
        <v/>
      </c>
    </row>
    <row r="88" spans="1:6" ht="45" customHeight="1" x14ac:dyDescent="0.25">
      <c r="A88" s="80"/>
      <c r="B88" s="115" t="s">
        <v>115</v>
      </c>
      <c r="C88" s="80"/>
      <c r="D88" s="33"/>
      <c r="E88" s="31"/>
      <c r="F88" s="31" t="str">
        <f>IF(ISBLANK(Main_Building[[#This Row],[UNIT]]),"",Main_Building[[#This Row],[QTY]]*Main_Building[[#This Row],[RATE]])</f>
        <v/>
      </c>
    </row>
    <row r="89" spans="1:6" ht="21" customHeight="1" x14ac:dyDescent="0.25">
      <c r="A89" s="80" t="s">
        <v>281</v>
      </c>
      <c r="B89" s="103" t="s">
        <v>27</v>
      </c>
      <c r="C89" s="80" t="s">
        <v>48</v>
      </c>
      <c r="D89" s="37">
        <f>(3.5/0.2*0.7*14*0.395)+(143/0.2*0.7*0.395*2)</f>
        <v>463.13749999999999</v>
      </c>
      <c r="E89" s="113">
        <v>0</v>
      </c>
      <c r="F89" s="31">
        <f>IF(ISBLANK(Main_Building[[#This Row],[UNIT]]),"",Main_Building[[#This Row],[QTY]]*Main_Building[[#This Row],[RATE]])</f>
        <v>0</v>
      </c>
    </row>
    <row r="90" spans="1:6" ht="21" customHeight="1" x14ac:dyDescent="0.25">
      <c r="A90" s="80" t="s">
        <v>283</v>
      </c>
      <c r="B90" s="103" t="s">
        <v>39</v>
      </c>
      <c r="C90" s="80" t="s">
        <v>48</v>
      </c>
      <c r="D90" s="37">
        <f>(3.5*4*14*0.89)+(143*4*0.89)</f>
        <v>683.52</v>
      </c>
      <c r="E90" s="113">
        <f>E89</f>
        <v>0</v>
      </c>
      <c r="F90" s="31">
        <f>IF(ISBLANK(Main_Building[[#This Row],[UNIT]]),"",Main_Building[[#This Row],[QTY]]*Main_Building[[#This Row],[RATE]])</f>
        <v>0</v>
      </c>
    </row>
    <row r="91" spans="1:6" x14ac:dyDescent="0.25">
      <c r="A91" s="80"/>
      <c r="B91" s="103"/>
      <c r="C91" s="93"/>
      <c r="D91" s="33"/>
      <c r="E91" s="31"/>
      <c r="F91" s="31" t="str">
        <f>IF(ISBLANK(Main_Building[[#This Row],[UNIT]]),"",Main_Building[[#This Row],[QTY]]*Main_Building[[#This Row],[RATE]])</f>
        <v/>
      </c>
    </row>
    <row r="92" spans="1:6" ht="24" customHeight="1" x14ac:dyDescent="0.25">
      <c r="A92" s="116">
        <v>3</v>
      </c>
      <c r="B92" s="104" t="s">
        <v>118</v>
      </c>
      <c r="C92" s="93"/>
      <c r="D92" s="33"/>
      <c r="E92" s="31"/>
      <c r="F92" s="31"/>
    </row>
    <row r="93" spans="1:6" ht="32.25" customHeight="1" x14ac:dyDescent="0.25">
      <c r="A93" s="80"/>
      <c r="B93" s="115" t="s">
        <v>47</v>
      </c>
      <c r="C93" s="80"/>
      <c r="D93" s="33"/>
      <c r="E93" s="31"/>
      <c r="F93" s="31" t="str">
        <f>IF(ISBLANK(Main_Building[[#This Row],[UNIT]]),"",Main_Building[[#This Row],[QTY]]*Main_Building[[#This Row],[RATE]])</f>
        <v/>
      </c>
    </row>
    <row r="94" spans="1:6" ht="21" customHeight="1" x14ac:dyDescent="0.25">
      <c r="A94" s="80" t="s">
        <v>281</v>
      </c>
      <c r="B94" s="103" t="s">
        <v>50</v>
      </c>
      <c r="C94" s="80" t="s">
        <v>5</v>
      </c>
      <c r="D94" s="37">
        <f>(3.7*0.8*14)</f>
        <v>41.440000000000005</v>
      </c>
      <c r="E94" s="113">
        <v>0</v>
      </c>
      <c r="F94" s="31">
        <f>IF(ISBLANK(Main_Building[[#This Row],[UNIT]]),"",Main_Building[[#This Row],[QTY]]*Main_Building[[#This Row],[RATE]])</f>
        <v>0</v>
      </c>
    </row>
    <row r="95" spans="1:6" ht="21" customHeight="1" x14ac:dyDescent="0.25">
      <c r="A95" s="80" t="s">
        <v>283</v>
      </c>
      <c r="B95" s="103" t="s">
        <v>131</v>
      </c>
      <c r="C95" s="80" t="s">
        <v>15</v>
      </c>
      <c r="D95" s="37">
        <f>143*0.2*2*2</f>
        <v>114.4</v>
      </c>
      <c r="E95" s="113">
        <f>E94</f>
        <v>0</v>
      </c>
      <c r="F95" s="31">
        <f>IF(ISBLANK(Main_Building[[#This Row],[UNIT]]),"",Main_Building[[#This Row],[QTY]]*Main_Building[[#This Row],[RATE]])</f>
        <v>0</v>
      </c>
    </row>
    <row r="96" spans="1:6" ht="17.25" thickBot="1" x14ac:dyDescent="0.3">
      <c r="A96" s="120"/>
      <c r="B96" s="121"/>
      <c r="C96" s="122"/>
      <c r="D96" s="39"/>
      <c r="E96" s="123"/>
      <c r="F96" s="123"/>
    </row>
    <row r="97" spans="1:6" ht="32.1" customHeight="1" thickBot="1" x14ac:dyDescent="0.3">
      <c r="A97" s="124"/>
      <c r="B97" s="125" t="s">
        <v>149</v>
      </c>
      <c r="C97" s="126"/>
      <c r="D97" s="40"/>
      <c r="E97" s="127"/>
      <c r="F97" s="128">
        <f>SUM(F84:F95)</f>
        <v>0</v>
      </c>
    </row>
    <row r="98" spans="1:6" x14ac:dyDescent="0.25">
      <c r="A98" s="88"/>
      <c r="B98" s="89"/>
      <c r="C98" s="88"/>
      <c r="D98" s="32"/>
      <c r="E98" s="91"/>
      <c r="F98" s="91" t="str">
        <f>IF(ISBLANK(Main_Building[[#This Row],[UNIT]]),"",Main_Building[[#This Row],[QTY]]*Main_Building[[#This Row],[RATE]])</f>
        <v/>
      </c>
    </row>
    <row r="99" spans="1:6" x14ac:dyDescent="0.25">
      <c r="A99" s="80"/>
      <c r="B99" s="103"/>
      <c r="C99" s="93"/>
      <c r="D99" s="33"/>
      <c r="E99" s="31"/>
      <c r="F99" s="31"/>
    </row>
    <row r="100" spans="1:6" x14ac:dyDescent="0.25">
      <c r="A100" s="80"/>
      <c r="B100" s="92" t="str">
        <f>B74</f>
        <v>RADIO KISMAYO FM- JUBALAND</v>
      </c>
      <c r="C100" s="80"/>
      <c r="D100" s="33"/>
      <c r="E100" s="31"/>
      <c r="F100" s="31"/>
    </row>
    <row r="101" spans="1:6" x14ac:dyDescent="0.25">
      <c r="A101" s="80"/>
      <c r="B101" s="92"/>
      <c r="C101" s="80"/>
      <c r="D101" s="33"/>
      <c r="E101" s="31"/>
      <c r="F101" s="31"/>
    </row>
    <row r="102" spans="1:6" x14ac:dyDescent="0.25">
      <c r="A102" s="80"/>
      <c r="B102" s="92" t="str">
        <f>B76</f>
        <v>SECTION NO. 1: MAIN BUILDING</v>
      </c>
      <c r="C102" s="80"/>
      <c r="D102" s="33"/>
      <c r="E102" s="31"/>
      <c r="F102" s="31"/>
    </row>
    <row r="103" spans="1:6" x14ac:dyDescent="0.25">
      <c r="A103" s="80"/>
      <c r="B103" s="92"/>
      <c r="C103" s="80"/>
      <c r="D103" s="33"/>
      <c r="E103" s="31"/>
      <c r="F103" s="31" t="str">
        <f>IF(ISBLANK(Main_Building[[#This Row],[UNIT]]),"",Main_Building[[#This Row],[QTY]]*Main_Building[[#This Row],[RATE]])</f>
        <v/>
      </c>
    </row>
    <row r="104" spans="1:6" x14ac:dyDescent="0.25">
      <c r="A104" s="80"/>
      <c r="B104" s="99" t="s">
        <v>17</v>
      </c>
      <c r="C104" s="80"/>
      <c r="D104" s="33"/>
      <c r="E104" s="31"/>
      <c r="F104" s="31" t="str">
        <f>IF(ISBLANK(Main_Building[[#This Row],[UNIT]]),"",Main_Building[[#This Row],[QTY]]*Main_Building[[#This Row],[RATE]])</f>
        <v/>
      </c>
    </row>
    <row r="105" spans="1:6" x14ac:dyDescent="0.25">
      <c r="A105" s="80"/>
      <c r="B105" s="92"/>
      <c r="C105" s="80"/>
      <c r="D105" s="33"/>
      <c r="E105" s="31"/>
      <c r="F105" s="31" t="str">
        <f>IF(ISBLANK(Main_Building[[#This Row],[UNIT]]),"",Main_Building[[#This Row],[QTY]]*Main_Building[[#This Row],[RATE]])</f>
        <v/>
      </c>
    </row>
    <row r="106" spans="1:6" ht="24" customHeight="1" x14ac:dyDescent="0.25">
      <c r="A106" s="100" t="s">
        <v>7</v>
      </c>
      <c r="B106" s="92" t="s">
        <v>135</v>
      </c>
      <c r="C106" s="80"/>
      <c r="D106" s="33"/>
      <c r="E106" s="31"/>
      <c r="F106" s="31" t="str">
        <f>IF(ISBLANK(Main_Building[[#This Row],[UNIT]]),"",Main_Building[[#This Row],[QTY]]*Main_Building[[#This Row],[RATE]])</f>
        <v/>
      </c>
    </row>
    <row r="107" spans="1:6" x14ac:dyDescent="0.25">
      <c r="A107" s="80"/>
      <c r="B107" s="92"/>
      <c r="C107" s="80"/>
      <c r="D107" s="33"/>
      <c r="E107" s="31"/>
      <c r="F107" s="31" t="str">
        <f>IF(ISBLANK(Main_Building[[#This Row],[UNIT]]),"",Main_Building[[#This Row],[QTY]]*Main_Building[[#This Row],[RATE]])</f>
        <v/>
      </c>
    </row>
    <row r="108" spans="1:6" ht="24" customHeight="1" x14ac:dyDescent="0.25">
      <c r="A108" s="116">
        <v>1</v>
      </c>
      <c r="B108" s="104" t="s">
        <v>132</v>
      </c>
      <c r="C108" s="80"/>
      <c r="D108" s="33"/>
      <c r="E108" s="31"/>
      <c r="F108" s="31" t="str">
        <f>IF(ISBLANK(Main_Building[[#This Row],[UNIT]]),"",Main_Building[[#This Row],[QTY]]*Main_Building[[#This Row],[RATE]])</f>
        <v/>
      </c>
    </row>
    <row r="109" spans="1:6" ht="37.9" customHeight="1" x14ac:dyDescent="0.25">
      <c r="A109" s="80"/>
      <c r="B109" s="115" t="s">
        <v>133</v>
      </c>
      <c r="C109" s="93"/>
      <c r="D109" s="33"/>
      <c r="E109" s="31"/>
      <c r="F109" s="31"/>
    </row>
    <row r="110" spans="1:6" x14ac:dyDescent="0.25">
      <c r="A110" s="80" t="s">
        <v>281</v>
      </c>
      <c r="B110" s="103" t="s">
        <v>134</v>
      </c>
      <c r="C110" s="80" t="s">
        <v>15</v>
      </c>
      <c r="D110" s="33">
        <v>143</v>
      </c>
      <c r="E110" s="31">
        <v>0</v>
      </c>
      <c r="F110" s="31">
        <f>IF(ISBLANK(Main_Building[[#This Row],[UNIT]]),"",Main_Building[[#This Row],[QTY]]*Main_Building[[#This Row],[RATE]])</f>
        <v>0</v>
      </c>
    </row>
    <row r="111" spans="1:6" x14ac:dyDescent="0.25">
      <c r="A111" s="94"/>
      <c r="B111" s="131"/>
      <c r="C111" s="96"/>
      <c r="D111" s="34"/>
      <c r="E111" s="97"/>
      <c r="F111" s="97"/>
    </row>
    <row r="112" spans="1:6" ht="24" customHeight="1" x14ac:dyDescent="0.25">
      <c r="A112" s="116">
        <v>2</v>
      </c>
      <c r="B112" s="104" t="s">
        <v>64</v>
      </c>
      <c r="C112" s="96"/>
      <c r="D112" s="34"/>
      <c r="E112" s="97"/>
      <c r="F112" s="97"/>
    </row>
    <row r="113" spans="1:6" ht="52.9" customHeight="1" x14ac:dyDescent="0.25">
      <c r="A113" s="94"/>
      <c r="B113" s="115" t="s">
        <v>136</v>
      </c>
      <c r="C113" s="80"/>
      <c r="D113" s="33"/>
      <c r="E113" s="31"/>
      <c r="F113" s="31" t="str">
        <f>IF(ISBLANK(Main_Building[[#This Row],[UNIT]]),"",Main_Building[[#This Row],[QTY]]*Main_Building[[#This Row],[RATE]])</f>
        <v/>
      </c>
    </row>
    <row r="114" spans="1:6" ht="21" customHeight="1" x14ac:dyDescent="0.25">
      <c r="A114" s="80" t="s">
        <v>281</v>
      </c>
      <c r="B114" s="103" t="s">
        <v>28</v>
      </c>
      <c r="C114" s="80" t="s">
        <v>5</v>
      </c>
      <c r="D114" s="33">
        <f>143*3.4+(19*3.4)+(9.6*1.8)</f>
        <v>568.07999999999993</v>
      </c>
      <c r="E114" s="31">
        <v>0</v>
      </c>
      <c r="F114" s="31">
        <f>IF(ISBLANK(Main_Building[[#This Row],[UNIT]]),"",Main_Building[[#This Row],[QTY]]*Main_Building[[#This Row],[RATE]])</f>
        <v>0</v>
      </c>
    </row>
    <row r="115" spans="1:6" ht="21" customHeight="1" x14ac:dyDescent="0.25">
      <c r="A115" s="80" t="s">
        <v>283</v>
      </c>
      <c r="B115" s="103" t="s">
        <v>289</v>
      </c>
      <c r="C115" s="80" t="s">
        <v>5</v>
      </c>
      <c r="D115" s="33">
        <f>24.8*0.3</f>
        <v>7.4399999999999995</v>
      </c>
      <c r="E115" s="31">
        <v>0</v>
      </c>
      <c r="F115" s="31">
        <f>IF(ISBLANK(Main_Building[[#This Row],[UNIT]]),"",Main_Building[[#This Row],[QTY]]*Main_Building[[#This Row],[RATE]])</f>
        <v>0</v>
      </c>
    </row>
    <row r="116" spans="1:6" ht="21" customHeight="1" x14ac:dyDescent="0.25">
      <c r="A116" s="80" t="s">
        <v>285</v>
      </c>
      <c r="B116" s="103" t="s">
        <v>165</v>
      </c>
      <c r="C116" s="80" t="s">
        <v>5</v>
      </c>
      <c r="D116" s="33">
        <v>5.28</v>
      </c>
      <c r="E116" s="31">
        <v>0</v>
      </c>
      <c r="F116" s="31">
        <f>IF(ISBLANK(Main_Building[[#This Row],[UNIT]]),"",Main_Building[[#This Row],[QTY]]*Main_Building[[#This Row],[RATE]])</f>
        <v>0</v>
      </c>
    </row>
    <row r="117" spans="1:6" ht="21" customHeight="1" x14ac:dyDescent="0.25">
      <c r="A117" s="133"/>
      <c r="B117" s="131"/>
      <c r="C117" s="96"/>
      <c r="D117" s="34"/>
      <c r="E117" s="97"/>
      <c r="F117" s="134"/>
    </row>
    <row r="118" spans="1:6" ht="25.5" customHeight="1" x14ac:dyDescent="0.25">
      <c r="A118" s="183">
        <v>3</v>
      </c>
      <c r="B118" s="104" t="s">
        <v>240</v>
      </c>
      <c r="C118" s="96"/>
      <c r="D118" s="34"/>
      <c r="E118" s="97"/>
      <c r="F118" s="134"/>
    </row>
    <row r="119" spans="1:6" ht="123.75" customHeight="1" x14ac:dyDescent="0.25">
      <c r="A119" s="133"/>
      <c r="B119" s="115" t="s">
        <v>241</v>
      </c>
      <c r="C119" s="96"/>
      <c r="D119" s="34"/>
      <c r="E119" s="97"/>
      <c r="F119" s="134"/>
    </row>
    <row r="120" spans="1:6" ht="30.75" customHeight="1" x14ac:dyDescent="0.25">
      <c r="A120" s="80" t="s">
        <v>281</v>
      </c>
      <c r="B120" s="131" t="s">
        <v>242</v>
      </c>
      <c r="C120" s="96" t="s">
        <v>239</v>
      </c>
      <c r="D120" s="34">
        <f>(3.8*3.6)+(3.2*3.6)</f>
        <v>25.200000000000003</v>
      </c>
      <c r="E120" s="31">
        <v>0</v>
      </c>
      <c r="F120" s="31">
        <f>IF(ISBLANK(Main_Building[[#This Row],[UNIT]]),"",Main_Building[[#This Row],[QTY]]*Main_Building[[#This Row],[RATE]])</f>
        <v>0</v>
      </c>
    </row>
    <row r="121" spans="1:6" x14ac:dyDescent="0.25">
      <c r="A121" s="94"/>
      <c r="B121" s="131"/>
      <c r="C121" s="96"/>
      <c r="D121" s="34"/>
      <c r="E121" s="97"/>
      <c r="F121" s="97"/>
    </row>
    <row r="122" spans="1:6" ht="24" customHeight="1" x14ac:dyDescent="0.25">
      <c r="A122" s="80">
        <v>4</v>
      </c>
      <c r="B122" s="104" t="s">
        <v>236</v>
      </c>
      <c r="C122" s="80"/>
      <c r="D122" s="33"/>
      <c r="E122" s="31"/>
      <c r="F122" s="31" t="str">
        <f>IF(ISBLANK(Main_Building[[#This Row],[UNIT]]),"",Main_Building[[#This Row],[QTY]]*Main_Building[[#This Row],[RATE]])</f>
        <v/>
      </c>
    </row>
    <row r="123" spans="1:6" ht="32.25" customHeight="1" x14ac:dyDescent="0.25">
      <c r="A123" s="80" t="s">
        <v>281</v>
      </c>
      <c r="B123" s="105" t="s">
        <v>243</v>
      </c>
      <c r="C123" s="80" t="s">
        <v>15</v>
      </c>
      <c r="D123" s="33">
        <v>2</v>
      </c>
      <c r="E123" s="31">
        <v>0</v>
      </c>
      <c r="F123" s="31">
        <f>IF(ISBLANK(Main_Building[[#This Row],[UNIT]]),"",Main_Building[[#This Row],[QTY]]*Main_Building[[#This Row],[RATE]])</f>
        <v>0</v>
      </c>
    </row>
    <row r="124" spans="1:6" ht="15" customHeight="1" x14ac:dyDescent="0.25">
      <c r="A124" s="80"/>
      <c r="B124" s="103"/>
      <c r="C124" s="93"/>
      <c r="D124" s="33"/>
      <c r="E124" s="31"/>
      <c r="F124" s="31" t="str">
        <f>IF(ISBLANK(Main_Building[[#This Row],[UNIT]]),"",Main_Building[[#This Row],[QTY]]*Main_Building[[#This Row],[RATE]])</f>
        <v/>
      </c>
    </row>
    <row r="125" spans="1:6" ht="24" customHeight="1" x14ac:dyDescent="0.25">
      <c r="A125" s="80">
        <v>5</v>
      </c>
      <c r="B125" s="104" t="s">
        <v>237</v>
      </c>
      <c r="C125" s="93"/>
      <c r="D125" s="33"/>
      <c r="E125" s="31"/>
      <c r="F125" s="31"/>
    </row>
    <row r="126" spans="1:6" ht="34.9" customHeight="1" x14ac:dyDescent="0.25">
      <c r="A126" s="80"/>
      <c r="B126" s="115" t="s">
        <v>138</v>
      </c>
      <c r="C126" s="93"/>
      <c r="D126" s="33"/>
      <c r="E126" s="31"/>
      <c r="F126" s="31"/>
    </row>
    <row r="127" spans="1:6" ht="21" customHeight="1" x14ac:dyDescent="0.25">
      <c r="A127" s="80" t="s">
        <v>281</v>
      </c>
      <c r="B127" s="103" t="s">
        <v>238</v>
      </c>
      <c r="C127" s="80" t="s">
        <v>96</v>
      </c>
      <c r="D127" s="33">
        <v>2</v>
      </c>
      <c r="E127" s="31">
        <v>0</v>
      </c>
      <c r="F127" s="31">
        <f>IF(ISBLANK(Main_Building[[#This Row],[UNIT]]),"",Main_Building[[#This Row],[QTY]]*Main_Building[[#This Row],[RATE]])</f>
        <v>0</v>
      </c>
    </row>
    <row r="128" spans="1:6" x14ac:dyDescent="0.25">
      <c r="A128" s="80"/>
      <c r="B128" s="103"/>
      <c r="C128" s="93"/>
      <c r="D128" s="33"/>
      <c r="E128" s="31"/>
      <c r="F128" s="31"/>
    </row>
    <row r="129" spans="1:6" ht="17.25" thickBot="1" x14ac:dyDescent="0.3">
      <c r="A129" s="120"/>
      <c r="B129" s="121"/>
      <c r="C129" s="122"/>
      <c r="D129" s="39"/>
      <c r="E129" s="123"/>
      <c r="F129" s="123" t="str">
        <f>IF(ISBLANK(Main_Building[[#This Row],[UNIT]]),"",Main_Building[[#This Row],[QTY]]*Main_Building[[#This Row],[RATE]])</f>
        <v/>
      </c>
    </row>
    <row r="130" spans="1:6" ht="32.1" customHeight="1" thickBot="1" x14ac:dyDescent="0.3">
      <c r="A130" s="124"/>
      <c r="B130" s="125" t="s">
        <v>148</v>
      </c>
      <c r="C130" s="126"/>
      <c r="D130" s="40"/>
      <c r="E130" s="127"/>
      <c r="F130" s="128">
        <f>SUM(F110:F127)</f>
        <v>0</v>
      </c>
    </row>
    <row r="131" spans="1:6" x14ac:dyDescent="0.25">
      <c r="A131" s="88"/>
      <c r="B131" s="135"/>
      <c r="C131" s="129"/>
      <c r="D131" s="32"/>
      <c r="E131" s="91"/>
      <c r="F131" s="91" t="str">
        <f>IF(ISBLANK(Main_Building[[#This Row],[UNIT]]),"",Main_Building[[#This Row],[QTY]]*Main_Building[[#This Row],[RATE]])</f>
        <v/>
      </c>
    </row>
    <row r="132" spans="1:6" x14ac:dyDescent="0.25">
      <c r="A132" s="80"/>
      <c r="B132" s="103"/>
      <c r="C132" s="93"/>
      <c r="D132" s="33"/>
      <c r="E132" s="31"/>
      <c r="F132" s="31" t="str">
        <f>IF(ISBLANK(Main_Building[[#This Row],[UNIT]]),"",Main_Building[[#This Row],[QTY]]*Main_Building[[#This Row],[RATE]])</f>
        <v/>
      </c>
    </row>
    <row r="133" spans="1:6" x14ac:dyDescent="0.25">
      <c r="A133" s="116"/>
      <c r="B133" s="92" t="str">
        <f>B74</f>
        <v>RADIO KISMAYO FM- JUBALAND</v>
      </c>
      <c r="C133" s="100"/>
      <c r="D133" s="41"/>
      <c r="E133" s="101"/>
      <c r="F133" s="31" t="str">
        <f>IF(ISBLANK(Main_Building[[#This Row],[UNIT]]),"",Main_Building[[#This Row],[QTY]]*Main_Building[[#This Row],[RATE]])</f>
        <v/>
      </c>
    </row>
    <row r="134" spans="1:6" x14ac:dyDescent="0.25">
      <c r="A134" s="116"/>
      <c r="B134" s="92"/>
      <c r="C134" s="100"/>
      <c r="D134" s="41"/>
      <c r="E134" s="101"/>
      <c r="F134" s="31" t="str">
        <f>IF(ISBLANK(Main_Building[[#This Row],[UNIT]]),"",Main_Building[[#This Row],[QTY]]*Main_Building[[#This Row],[RATE]])</f>
        <v/>
      </c>
    </row>
    <row r="135" spans="1:6" x14ac:dyDescent="0.25">
      <c r="A135" s="116"/>
      <c r="B135" s="92" t="str">
        <f>B76</f>
        <v>SECTION NO. 1: MAIN BUILDING</v>
      </c>
      <c r="C135" s="100"/>
      <c r="D135" s="41"/>
      <c r="E135" s="101"/>
      <c r="F135" s="31" t="str">
        <f>IF(ISBLANK(Main_Building[[#This Row],[UNIT]]),"",Main_Building[[#This Row],[QTY]]*Main_Building[[#This Row],[RATE]])</f>
        <v/>
      </c>
    </row>
    <row r="136" spans="1:6" x14ac:dyDescent="0.25">
      <c r="A136" s="116"/>
      <c r="B136" s="92"/>
      <c r="C136" s="100"/>
      <c r="D136" s="41"/>
      <c r="E136" s="101"/>
      <c r="F136" s="31"/>
    </row>
    <row r="137" spans="1:6" x14ac:dyDescent="0.25">
      <c r="A137" s="116"/>
      <c r="B137" s="99" t="s">
        <v>24</v>
      </c>
      <c r="C137" s="100"/>
      <c r="D137" s="41"/>
      <c r="E137" s="101"/>
      <c r="F137" s="31"/>
    </row>
    <row r="138" spans="1:6" x14ac:dyDescent="0.25">
      <c r="A138" s="94"/>
      <c r="B138" s="131"/>
      <c r="C138" s="96"/>
      <c r="D138" s="34"/>
      <c r="E138" s="97"/>
      <c r="F138" s="97"/>
    </row>
    <row r="139" spans="1:6" ht="24" customHeight="1" x14ac:dyDescent="0.25">
      <c r="A139" s="100" t="s">
        <v>8</v>
      </c>
      <c r="B139" s="92" t="s">
        <v>18</v>
      </c>
      <c r="C139" s="96"/>
      <c r="D139" s="34"/>
      <c r="E139" s="97"/>
      <c r="F139" s="97"/>
    </row>
    <row r="140" spans="1:6" ht="51.75" customHeight="1" x14ac:dyDescent="0.25">
      <c r="A140" s="94"/>
      <c r="B140" s="103" t="s">
        <v>139</v>
      </c>
      <c r="C140" s="96"/>
      <c r="D140" s="34"/>
      <c r="E140" s="97"/>
      <c r="F140" s="97"/>
    </row>
    <row r="141" spans="1:6" ht="16.5" customHeight="1" x14ac:dyDescent="0.25">
      <c r="A141" s="133"/>
      <c r="B141" s="131"/>
      <c r="C141" s="96"/>
      <c r="D141" s="34"/>
      <c r="E141" s="97"/>
      <c r="F141" s="134"/>
    </row>
    <row r="142" spans="1:6" ht="24" customHeight="1" x14ac:dyDescent="0.25">
      <c r="A142" s="183">
        <v>1</v>
      </c>
      <c r="B142" s="104" t="s">
        <v>245</v>
      </c>
      <c r="C142" s="96"/>
      <c r="D142" s="34"/>
      <c r="E142" s="97"/>
      <c r="F142" s="134"/>
    </row>
    <row r="143" spans="1:6" ht="110.25" customHeight="1" x14ac:dyDescent="0.25">
      <c r="A143" s="133"/>
      <c r="B143" s="115" t="s">
        <v>246</v>
      </c>
      <c r="C143" s="96"/>
      <c r="D143" s="34"/>
      <c r="E143" s="97"/>
      <c r="F143" s="134"/>
    </row>
    <row r="144" spans="1:6" ht="21" customHeight="1" x14ac:dyDescent="0.25">
      <c r="A144" s="80" t="s">
        <v>281</v>
      </c>
      <c r="B144" s="131" t="s">
        <v>247</v>
      </c>
      <c r="C144" s="80" t="s">
        <v>96</v>
      </c>
      <c r="D144" s="33">
        <v>1</v>
      </c>
      <c r="E144" s="31">
        <v>0</v>
      </c>
      <c r="F144" s="31">
        <f>IF(ISBLANK(Main_Building[[#This Row],[UNIT]]),"",Main_Building[[#This Row],[QTY]]*Main_Building[[#This Row],[RATE]])</f>
        <v>0</v>
      </c>
    </row>
    <row r="145" spans="1:6" ht="15" customHeight="1" x14ac:dyDescent="0.25">
      <c r="A145" s="133"/>
      <c r="B145" s="131"/>
      <c r="C145" s="96"/>
      <c r="D145" s="34"/>
      <c r="E145" s="97"/>
      <c r="F145" s="134"/>
    </row>
    <row r="146" spans="1:6" ht="24" customHeight="1" x14ac:dyDescent="0.25">
      <c r="A146" s="116">
        <v>2</v>
      </c>
      <c r="B146" s="104" t="s">
        <v>69</v>
      </c>
      <c r="C146" s="96"/>
      <c r="D146" s="34"/>
      <c r="E146" s="97"/>
      <c r="F146" s="97"/>
    </row>
    <row r="147" spans="1:6" ht="82.5" customHeight="1" x14ac:dyDescent="0.25">
      <c r="A147" s="94"/>
      <c r="B147" s="115" t="s">
        <v>142</v>
      </c>
      <c r="C147" s="96"/>
      <c r="D147" s="34"/>
      <c r="E147" s="97"/>
      <c r="F147" s="97"/>
    </row>
    <row r="148" spans="1:6" ht="21" customHeight="1" x14ac:dyDescent="0.25">
      <c r="A148" s="80" t="s">
        <v>281</v>
      </c>
      <c r="B148" s="103" t="s">
        <v>141</v>
      </c>
      <c r="C148" s="80" t="s">
        <v>96</v>
      </c>
      <c r="D148" s="33">
        <v>8</v>
      </c>
      <c r="E148" s="31">
        <v>0</v>
      </c>
      <c r="F148" s="31">
        <f>IF(ISBLANK(Main_Building[[#This Row],[UNIT]]),"",Main_Building[[#This Row],[QTY]]*Main_Building[[#This Row],[RATE]])</f>
        <v>0</v>
      </c>
    </row>
    <row r="149" spans="1:6" ht="15" customHeight="1" x14ac:dyDescent="0.25">
      <c r="A149" s="80"/>
      <c r="B149" s="103"/>
      <c r="C149" s="93"/>
      <c r="D149" s="33"/>
      <c r="E149" s="31"/>
      <c r="F149" s="31"/>
    </row>
    <row r="150" spans="1:6" ht="24" customHeight="1" x14ac:dyDescent="0.25">
      <c r="A150" s="116">
        <v>3</v>
      </c>
      <c r="B150" s="104" t="s">
        <v>143</v>
      </c>
      <c r="C150" s="96"/>
      <c r="D150" s="34"/>
      <c r="E150" s="97"/>
      <c r="F150" s="97"/>
    </row>
    <row r="151" spans="1:6" ht="86.25" customHeight="1" x14ac:dyDescent="0.25">
      <c r="A151" s="94"/>
      <c r="B151" s="115" t="s">
        <v>140</v>
      </c>
      <c r="C151" s="96"/>
      <c r="D151" s="34"/>
      <c r="E151" s="97"/>
      <c r="F151" s="97"/>
    </row>
    <row r="152" spans="1:6" ht="21" customHeight="1" x14ac:dyDescent="0.25">
      <c r="A152" s="80" t="s">
        <v>281</v>
      </c>
      <c r="B152" s="103" t="s">
        <v>290</v>
      </c>
      <c r="C152" s="80" t="s">
        <v>96</v>
      </c>
      <c r="D152" s="33">
        <v>2</v>
      </c>
      <c r="E152" s="31">
        <v>0</v>
      </c>
      <c r="F152" s="31">
        <f>IF(ISBLANK(Main_Building[[#This Row],[UNIT]]),"",Main_Building[[#This Row],[QTY]]*Main_Building[[#This Row],[RATE]])</f>
        <v>0</v>
      </c>
    </row>
    <row r="153" spans="1:6" ht="15" customHeight="1" x14ac:dyDescent="0.25">
      <c r="A153" s="80"/>
      <c r="B153" s="103"/>
      <c r="C153" s="93"/>
      <c r="D153" s="33"/>
      <c r="E153" s="31"/>
      <c r="F153" s="31"/>
    </row>
    <row r="154" spans="1:6" ht="21" customHeight="1" x14ac:dyDescent="0.25">
      <c r="A154" s="116">
        <v>4</v>
      </c>
      <c r="B154" s="104" t="s">
        <v>75</v>
      </c>
      <c r="C154" s="93"/>
      <c r="D154" s="33"/>
      <c r="E154" s="31"/>
      <c r="F154" s="31"/>
    </row>
    <row r="155" spans="1:6" ht="81" customHeight="1" x14ac:dyDescent="0.25">
      <c r="A155" s="80" t="s">
        <v>281</v>
      </c>
      <c r="B155" s="103" t="s">
        <v>291</v>
      </c>
      <c r="C155" s="80" t="s">
        <v>96</v>
      </c>
      <c r="D155" s="33">
        <v>10</v>
      </c>
      <c r="E155" s="31">
        <v>0</v>
      </c>
      <c r="F155" s="31">
        <f>IF(ISBLANK(Main_Building[[#This Row],[UNIT]]),"",Main_Building[[#This Row],[QTY]]*Main_Building[[#This Row],[RATE]])</f>
        <v>0</v>
      </c>
    </row>
    <row r="156" spans="1:6" ht="15.75" customHeight="1" thickBot="1" x14ac:dyDescent="0.3">
      <c r="A156" s="120"/>
      <c r="B156" s="121"/>
      <c r="C156" s="122"/>
      <c r="D156" s="39"/>
      <c r="E156" s="123"/>
      <c r="F156" s="123"/>
    </row>
    <row r="157" spans="1:6" ht="32.1" customHeight="1" thickBot="1" x14ac:dyDescent="0.3">
      <c r="A157" s="124"/>
      <c r="B157" s="125" t="s">
        <v>147</v>
      </c>
      <c r="C157" s="126"/>
      <c r="D157" s="40"/>
      <c r="E157" s="127"/>
      <c r="F157" s="128">
        <f>SUM(F144:F155)</f>
        <v>0</v>
      </c>
    </row>
    <row r="158" spans="1:6" ht="14.45" customHeight="1" x14ac:dyDescent="0.25">
      <c r="A158" s="88"/>
      <c r="B158" s="136"/>
      <c r="C158" s="90"/>
      <c r="D158" s="42"/>
      <c r="E158" s="137"/>
      <c r="F158" s="137"/>
    </row>
    <row r="159" spans="1:6" ht="14.45" customHeight="1" x14ac:dyDescent="0.25">
      <c r="A159" s="80"/>
      <c r="B159" s="103"/>
      <c r="C159" s="93"/>
      <c r="D159" s="37"/>
      <c r="E159" s="113"/>
      <c r="F159" s="113"/>
    </row>
    <row r="160" spans="1:6" ht="14.45" customHeight="1" x14ac:dyDescent="0.25">
      <c r="A160" s="80"/>
      <c r="B160" s="92" t="str">
        <f>B133</f>
        <v>RADIO KISMAYO FM- JUBALAND</v>
      </c>
      <c r="C160" s="93"/>
      <c r="D160" s="37"/>
      <c r="E160" s="113"/>
      <c r="F160" s="113"/>
    </row>
    <row r="161" spans="1:6" ht="14.45" customHeight="1" x14ac:dyDescent="0.25">
      <c r="A161" s="80"/>
      <c r="B161" s="92"/>
      <c r="C161" s="93"/>
      <c r="D161" s="37"/>
      <c r="E161" s="113"/>
      <c r="F161" s="113"/>
    </row>
    <row r="162" spans="1:6" ht="14.45" customHeight="1" x14ac:dyDescent="0.25">
      <c r="A162" s="80"/>
      <c r="B162" s="92" t="str">
        <f>B135</f>
        <v>SECTION NO. 1: MAIN BUILDING</v>
      </c>
      <c r="C162" s="93"/>
      <c r="D162" s="37"/>
      <c r="E162" s="113"/>
      <c r="F162" s="113"/>
    </row>
    <row r="163" spans="1:6" ht="14.45" customHeight="1" x14ac:dyDescent="0.25">
      <c r="A163" s="94"/>
      <c r="B163" s="92"/>
      <c r="C163" s="96"/>
      <c r="D163" s="34"/>
      <c r="E163" s="97"/>
      <c r="F163" s="97"/>
    </row>
    <row r="164" spans="1:6" ht="14.45" customHeight="1" x14ac:dyDescent="0.25">
      <c r="A164" s="80"/>
      <c r="B164" s="99" t="s">
        <v>25</v>
      </c>
      <c r="C164" s="96"/>
      <c r="D164" s="34"/>
      <c r="E164" s="97"/>
      <c r="F164" s="97"/>
    </row>
    <row r="165" spans="1:6" ht="14.45" customHeight="1" x14ac:dyDescent="0.25">
      <c r="A165" s="80"/>
      <c r="B165" s="103"/>
      <c r="C165" s="93"/>
      <c r="D165" s="33"/>
      <c r="E165" s="31"/>
      <c r="F165" s="31"/>
    </row>
    <row r="166" spans="1:6" ht="24" customHeight="1" x14ac:dyDescent="0.25">
      <c r="A166" s="100" t="s">
        <v>9</v>
      </c>
      <c r="B166" s="92" t="s">
        <v>37</v>
      </c>
      <c r="C166" s="93"/>
      <c r="D166" s="33"/>
      <c r="E166" s="31"/>
      <c r="F166" s="31"/>
    </row>
    <row r="167" spans="1:6" ht="14.45" customHeight="1" x14ac:dyDescent="0.25">
      <c r="A167" s="80"/>
      <c r="B167" s="103"/>
      <c r="C167" s="93"/>
      <c r="D167" s="33"/>
      <c r="E167" s="31"/>
      <c r="F167" s="31"/>
    </row>
    <row r="168" spans="1:6" ht="24" customHeight="1" x14ac:dyDescent="0.25">
      <c r="A168" s="116">
        <v>1</v>
      </c>
      <c r="B168" s="104" t="s">
        <v>144</v>
      </c>
      <c r="C168" s="96"/>
      <c r="D168" s="34"/>
      <c r="E168" s="97"/>
      <c r="F168" s="97"/>
    </row>
    <row r="169" spans="1:6" ht="33" x14ac:dyDescent="0.25">
      <c r="A169" s="80" t="s">
        <v>281</v>
      </c>
      <c r="B169" s="103" t="s">
        <v>244</v>
      </c>
      <c r="C169" s="80" t="s">
        <v>15</v>
      </c>
      <c r="D169" s="33">
        <f>18.7+6.4+8.4+7.2</f>
        <v>40.700000000000003</v>
      </c>
      <c r="E169" s="31">
        <v>0</v>
      </c>
      <c r="F169" s="31">
        <f>IF(ISBLANK(Main_Building[[#This Row],[UNIT]]),"",Main_Building[[#This Row],[QTY]]*Main_Building[[#This Row],[RATE]])</f>
        <v>0</v>
      </c>
    </row>
    <row r="170" spans="1:6" x14ac:dyDescent="0.25">
      <c r="A170" s="94"/>
      <c r="B170" s="131"/>
      <c r="C170" s="96"/>
      <c r="D170" s="34"/>
      <c r="E170" s="97"/>
      <c r="F170" s="97"/>
    </row>
    <row r="171" spans="1:6" ht="24" customHeight="1" x14ac:dyDescent="0.25">
      <c r="A171" s="116">
        <v>2</v>
      </c>
      <c r="B171" s="104" t="s">
        <v>145</v>
      </c>
      <c r="C171" s="96"/>
      <c r="D171" s="34"/>
      <c r="E171" s="97"/>
      <c r="F171" s="97"/>
    </row>
    <row r="172" spans="1:6" ht="105.4" customHeight="1" x14ac:dyDescent="0.25">
      <c r="A172" s="94"/>
      <c r="B172" s="115" t="s">
        <v>154</v>
      </c>
      <c r="C172" s="96"/>
      <c r="D172" s="34"/>
      <c r="E172" s="97"/>
      <c r="F172" s="97"/>
    </row>
    <row r="173" spans="1:6" ht="21" customHeight="1" x14ac:dyDescent="0.25">
      <c r="A173" s="80" t="s">
        <v>281</v>
      </c>
      <c r="B173" s="138" t="s">
        <v>248</v>
      </c>
      <c r="C173" s="139" t="s">
        <v>96</v>
      </c>
      <c r="D173" s="140">
        <v>10</v>
      </c>
      <c r="E173" s="141">
        <v>0</v>
      </c>
      <c r="F173" s="31">
        <f>IF(ISBLANK(Main_Building[[#This Row],[UNIT]]),"",Main_Building[[#This Row],[QTY]]*Main_Building[[#This Row],[RATE]])</f>
        <v>0</v>
      </c>
    </row>
    <row r="174" spans="1:6" ht="21" customHeight="1" x14ac:dyDescent="0.25">
      <c r="A174" s="80" t="s">
        <v>283</v>
      </c>
      <c r="B174" s="138" t="s">
        <v>250</v>
      </c>
      <c r="C174" s="139" t="s">
        <v>96</v>
      </c>
      <c r="D174" s="140">
        <v>3</v>
      </c>
      <c r="E174" s="141">
        <v>0</v>
      </c>
      <c r="F174" s="31">
        <f>IF(ISBLANK(Main_Building[[#This Row],[UNIT]]),"",Main_Building[[#This Row],[QTY]]*Main_Building[[#This Row],[RATE]])</f>
        <v>0</v>
      </c>
    </row>
    <row r="175" spans="1:6" ht="21" customHeight="1" x14ac:dyDescent="0.25">
      <c r="A175" s="80" t="s">
        <v>285</v>
      </c>
      <c r="B175" s="138" t="s">
        <v>249</v>
      </c>
      <c r="C175" s="139" t="s">
        <v>96</v>
      </c>
      <c r="D175" s="140">
        <v>3</v>
      </c>
      <c r="E175" s="141">
        <v>0</v>
      </c>
      <c r="F175" s="31">
        <f>IF(ISBLANK(Main_Building[[#This Row],[UNIT]]),"",Main_Building[[#This Row],[QTY]]*Main_Building[[#This Row],[RATE]])</f>
        <v>0</v>
      </c>
    </row>
    <row r="176" spans="1:6" ht="17.25" thickBot="1" x14ac:dyDescent="0.3">
      <c r="A176" s="142"/>
      <c r="B176" s="143"/>
      <c r="C176" s="144"/>
      <c r="D176" s="43"/>
      <c r="E176" s="145"/>
      <c r="F176" s="145"/>
    </row>
    <row r="177" spans="1:6" ht="32.1" customHeight="1" thickBot="1" x14ac:dyDescent="0.3">
      <c r="A177" s="124"/>
      <c r="B177" s="125" t="s">
        <v>146</v>
      </c>
      <c r="C177" s="126"/>
      <c r="D177" s="40"/>
      <c r="E177" s="127"/>
      <c r="F177" s="128">
        <f>SUM(F169:F175)</f>
        <v>0</v>
      </c>
    </row>
    <row r="178" spans="1:6" x14ac:dyDescent="0.25">
      <c r="A178" s="146"/>
      <c r="B178" s="147"/>
      <c r="C178" s="148"/>
      <c r="D178" s="44"/>
      <c r="E178" s="149"/>
      <c r="F178" s="149"/>
    </row>
    <row r="179" spans="1:6" x14ac:dyDescent="0.25">
      <c r="A179" s="94"/>
      <c r="B179" s="131"/>
      <c r="C179" s="96"/>
      <c r="D179" s="34"/>
      <c r="E179" s="97"/>
      <c r="F179" s="97"/>
    </row>
    <row r="180" spans="1:6" x14ac:dyDescent="0.25">
      <c r="A180" s="80"/>
      <c r="B180" s="92" t="str">
        <f>B160</f>
        <v>RADIO KISMAYO FM- JUBALAND</v>
      </c>
      <c r="C180" s="96"/>
      <c r="D180" s="34"/>
      <c r="E180" s="97"/>
      <c r="F180" s="97"/>
    </row>
    <row r="181" spans="1:6" x14ac:dyDescent="0.25">
      <c r="A181" s="80"/>
      <c r="B181" s="92"/>
      <c r="C181" s="96"/>
      <c r="D181" s="34"/>
      <c r="E181" s="97"/>
      <c r="F181" s="97"/>
    </row>
    <row r="182" spans="1:6" x14ac:dyDescent="0.25">
      <c r="A182" s="80"/>
      <c r="B182" s="92" t="str">
        <f>B162</f>
        <v>SECTION NO. 1: MAIN BUILDING</v>
      </c>
      <c r="C182" s="96"/>
      <c r="D182" s="34"/>
      <c r="E182" s="97"/>
      <c r="F182" s="97"/>
    </row>
    <row r="183" spans="1:6" x14ac:dyDescent="0.25">
      <c r="A183" s="94"/>
      <c r="B183" s="92"/>
      <c r="C183" s="96"/>
      <c r="D183" s="34"/>
      <c r="E183" s="97"/>
      <c r="F183" s="97"/>
    </row>
    <row r="184" spans="1:6" x14ac:dyDescent="0.25">
      <c r="A184" s="80"/>
      <c r="B184" s="99" t="s">
        <v>25</v>
      </c>
      <c r="C184" s="96"/>
      <c r="D184" s="34"/>
      <c r="E184" s="97"/>
      <c r="F184" s="97"/>
    </row>
    <row r="185" spans="1:6" x14ac:dyDescent="0.25">
      <c r="A185" s="94"/>
      <c r="B185" s="131"/>
      <c r="C185" s="96"/>
      <c r="D185" s="34"/>
      <c r="E185" s="97"/>
      <c r="F185" s="97"/>
    </row>
    <row r="186" spans="1:6" ht="24" customHeight="1" x14ac:dyDescent="0.25">
      <c r="A186" s="100" t="s">
        <v>10</v>
      </c>
      <c r="B186" s="92" t="s">
        <v>26</v>
      </c>
      <c r="C186" s="96"/>
      <c r="D186" s="34"/>
      <c r="E186" s="97"/>
      <c r="F186" s="97"/>
    </row>
    <row r="187" spans="1:6" ht="33" customHeight="1" x14ac:dyDescent="0.25">
      <c r="A187" s="94"/>
      <c r="B187" s="103" t="s">
        <v>196</v>
      </c>
      <c r="C187" s="139"/>
      <c r="D187" s="140"/>
      <c r="E187" s="141"/>
      <c r="F187" s="31"/>
    </row>
    <row r="188" spans="1:6" x14ac:dyDescent="0.25">
      <c r="A188" s="94"/>
      <c r="B188" s="131"/>
      <c r="C188" s="96"/>
      <c r="D188" s="34"/>
      <c r="E188" s="97"/>
      <c r="F188" s="97"/>
    </row>
    <row r="189" spans="1:6" ht="24" customHeight="1" x14ac:dyDescent="0.25">
      <c r="A189" s="116">
        <v>1</v>
      </c>
      <c r="B189" s="104" t="s">
        <v>152</v>
      </c>
      <c r="C189" s="93"/>
      <c r="D189" s="33"/>
      <c r="E189" s="31"/>
      <c r="F189" s="31"/>
    </row>
    <row r="190" spans="1:6" ht="48" customHeight="1" x14ac:dyDescent="0.25">
      <c r="A190" s="80"/>
      <c r="B190" s="115" t="s">
        <v>153</v>
      </c>
      <c r="C190" s="93"/>
      <c r="D190" s="33"/>
      <c r="E190" s="31"/>
      <c r="F190" s="31"/>
    </row>
    <row r="191" spans="1:6" ht="22.15" customHeight="1" x14ac:dyDescent="0.25">
      <c r="A191" s="80" t="s">
        <v>281</v>
      </c>
      <c r="B191" s="103" t="s">
        <v>155</v>
      </c>
      <c r="C191" s="139" t="s">
        <v>5</v>
      </c>
      <c r="D191" s="93">
        <f>D114+D115+D116*2</f>
        <v>586.07999999999993</v>
      </c>
      <c r="E191" s="141">
        <v>0</v>
      </c>
      <c r="F191" s="31">
        <f>IF(ISBLANK(Main_Building[[#This Row],[UNIT]]),"",Main_Building[[#This Row],[QTY]]*Main_Building[[#This Row],[RATE]])</f>
        <v>0</v>
      </c>
    </row>
    <row r="192" spans="1:6" ht="117.75" customHeight="1" x14ac:dyDescent="0.25">
      <c r="A192" s="80"/>
      <c r="B192" s="115" t="s">
        <v>292</v>
      </c>
      <c r="C192" s="93"/>
      <c r="D192" s="33"/>
      <c r="E192" s="31"/>
      <c r="F192" s="31"/>
    </row>
    <row r="193" spans="1:6" ht="21.75" customHeight="1" x14ac:dyDescent="0.25">
      <c r="A193" s="80" t="s">
        <v>283</v>
      </c>
      <c r="B193" s="103" t="s">
        <v>186</v>
      </c>
      <c r="C193" s="139" t="s">
        <v>5</v>
      </c>
      <c r="D193" s="93">
        <f>(69*3.6)+(19*3.4)+(9.6*1.8)</f>
        <v>330.28</v>
      </c>
      <c r="E193" s="141">
        <v>0</v>
      </c>
      <c r="F193" s="31">
        <f>IF(ISBLANK(Main_Building[[#This Row],[UNIT]]),"",Main_Building[[#This Row],[QTY]]*Main_Building[[#This Row],[RATE]])</f>
        <v>0</v>
      </c>
    </row>
    <row r="194" spans="1:6" ht="39" customHeight="1" x14ac:dyDescent="0.25">
      <c r="A194" s="132"/>
      <c r="B194" s="115" t="s">
        <v>185</v>
      </c>
      <c r="C194" s="93"/>
      <c r="D194" s="33"/>
      <c r="E194" s="31"/>
      <c r="F194" s="150"/>
    </row>
    <row r="195" spans="1:6" ht="27" customHeight="1" x14ac:dyDescent="0.25">
      <c r="A195" s="80" t="s">
        <v>285</v>
      </c>
      <c r="B195" s="103" t="s">
        <v>187</v>
      </c>
      <c r="C195" s="139" t="s">
        <v>5</v>
      </c>
      <c r="D195" s="93">
        <v>254</v>
      </c>
      <c r="E195" s="141">
        <v>0</v>
      </c>
      <c r="F195" s="31">
        <f>IF(ISBLANK(Main_Building[[#This Row],[UNIT]]),"",Main_Building[[#This Row],[QTY]]*Main_Building[[#This Row],[RATE]])</f>
        <v>0</v>
      </c>
    </row>
    <row r="196" spans="1:6" ht="116.25" customHeight="1" x14ac:dyDescent="0.25">
      <c r="A196" s="80"/>
      <c r="B196" s="115" t="s">
        <v>156</v>
      </c>
      <c r="C196" s="93"/>
      <c r="D196" s="33"/>
      <c r="E196" s="31"/>
      <c r="F196" s="31"/>
    </row>
    <row r="197" spans="1:6" ht="21" customHeight="1" x14ac:dyDescent="0.25">
      <c r="A197" s="80" t="s">
        <v>286</v>
      </c>
      <c r="B197" s="103" t="s">
        <v>251</v>
      </c>
      <c r="C197" s="139" t="s">
        <v>5</v>
      </c>
      <c r="D197" s="93">
        <f>23.8*3.4</f>
        <v>80.92</v>
      </c>
      <c r="E197" s="141">
        <v>0</v>
      </c>
      <c r="F197" s="31">
        <f>IF(ISBLANK(Main_Building[[#This Row],[UNIT]]),"",Main_Building[[#This Row],[QTY]]*Main_Building[[#This Row],[RATE]])</f>
        <v>0</v>
      </c>
    </row>
    <row r="198" spans="1:6" x14ac:dyDescent="0.25">
      <c r="A198" s="80"/>
      <c r="B198" s="103"/>
      <c r="C198" s="93"/>
      <c r="D198" s="33"/>
      <c r="E198" s="31"/>
      <c r="F198" s="31"/>
    </row>
    <row r="199" spans="1:6" ht="26.25" customHeight="1" x14ac:dyDescent="0.25">
      <c r="A199" s="183">
        <v>2</v>
      </c>
      <c r="B199" s="104" t="s">
        <v>256</v>
      </c>
      <c r="C199" s="93"/>
      <c r="D199" s="33"/>
      <c r="E199" s="31"/>
      <c r="F199" s="150"/>
    </row>
    <row r="200" spans="1:6" ht="231" x14ac:dyDescent="0.25">
      <c r="A200" s="80" t="s">
        <v>281</v>
      </c>
      <c r="B200" s="103" t="s">
        <v>255</v>
      </c>
      <c r="C200" s="93" t="s">
        <v>5</v>
      </c>
      <c r="D200" s="33">
        <f>16*3.4</f>
        <v>54.4</v>
      </c>
      <c r="E200" s="31">
        <v>0</v>
      </c>
      <c r="F200" s="150">
        <f>Main_Building[[#This Row],[QTY]]*Main_Building[[#This Row],[RATE]]</f>
        <v>0</v>
      </c>
    </row>
    <row r="201" spans="1:6" x14ac:dyDescent="0.25">
      <c r="A201" s="132"/>
      <c r="B201" s="103"/>
      <c r="C201" s="93"/>
      <c r="D201" s="33"/>
      <c r="E201" s="31"/>
      <c r="F201" s="150"/>
    </row>
    <row r="202" spans="1:6" ht="24" customHeight="1" x14ac:dyDescent="0.25">
      <c r="A202" s="116">
        <v>3</v>
      </c>
      <c r="B202" s="104" t="s">
        <v>66</v>
      </c>
      <c r="C202" s="93"/>
      <c r="D202" s="33"/>
      <c r="E202" s="31"/>
      <c r="F202" s="31"/>
    </row>
    <row r="203" spans="1:6" ht="37.5" customHeight="1" x14ac:dyDescent="0.25">
      <c r="A203" s="80"/>
      <c r="B203" s="115" t="s">
        <v>157</v>
      </c>
      <c r="C203" s="93"/>
      <c r="D203" s="33"/>
      <c r="E203" s="31"/>
      <c r="F203" s="31"/>
    </row>
    <row r="204" spans="1:6" ht="21" customHeight="1" x14ac:dyDescent="0.25">
      <c r="A204" s="80" t="s">
        <v>281</v>
      </c>
      <c r="B204" s="103" t="s">
        <v>158</v>
      </c>
      <c r="C204" s="80" t="s">
        <v>5</v>
      </c>
      <c r="D204" s="33">
        <v>268</v>
      </c>
      <c r="E204" s="31">
        <v>0</v>
      </c>
      <c r="F204" s="31">
        <f>IF(ISBLANK(Main_Building[[#This Row],[UNIT]]),"",Main_Building[[#This Row],[QTY]]*Main_Building[[#This Row],[RATE]])</f>
        <v>0</v>
      </c>
    </row>
    <row r="205" spans="1:6" ht="98.25" customHeight="1" x14ac:dyDescent="0.25">
      <c r="A205" s="80"/>
      <c r="B205" s="115" t="s">
        <v>65</v>
      </c>
      <c r="C205" s="93"/>
      <c r="D205" s="33"/>
      <c r="E205" s="31"/>
      <c r="F205" s="31"/>
    </row>
    <row r="206" spans="1:6" ht="21" customHeight="1" x14ac:dyDescent="0.25">
      <c r="A206" s="80" t="s">
        <v>281</v>
      </c>
      <c r="B206" s="103" t="s">
        <v>67</v>
      </c>
      <c r="C206" s="80" t="s">
        <v>5</v>
      </c>
      <c r="D206" s="33">
        <v>268</v>
      </c>
      <c r="E206" s="31">
        <v>0</v>
      </c>
      <c r="F206" s="31">
        <f>IF(ISBLANK(Main_Building[[#This Row],[UNIT]]),"",Main_Building[[#This Row],[QTY]]*Main_Building[[#This Row],[RATE]])</f>
        <v>0</v>
      </c>
    </row>
    <row r="207" spans="1:6" ht="21" customHeight="1" x14ac:dyDescent="0.25">
      <c r="A207" s="80" t="s">
        <v>283</v>
      </c>
      <c r="B207" s="103" t="s">
        <v>159</v>
      </c>
      <c r="C207" s="80" t="s">
        <v>5</v>
      </c>
      <c r="D207" s="33">
        <f>10.26*10%</f>
        <v>1.026</v>
      </c>
      <c r="E207" s="31">
        <v>0</v>
      </c>
      <c r="F207" s="31">
        <f>IF(ISBLANK(Main_Building[[#This Row],[UNIT]]),"",Main_Building[[#This Row],[QTY]]*Main_Building[[#This Row],[RATE]])</f>
        <v>0</v>
      </c>
    </row>
    <row r="208" spans="1:6" ht="21" customHeight="1" x14ac:dyDescent="0.25">
      <c r="A208" s="80" t="s">
        <v>285</v>
      </c>
      <c r="B208" s="103" t="s">
        <v>59</v>
      </c>
      <c r="C208" s="80" t="s">
        <v>15</v>
      </c>
      <c r="D208" s="33">
        <v>288</v>
      </c>
      <c r="E208" s="31">
        <v>0</v>
      </c>
      <c r="F208" s="31">
        <f>IF(ISBLANK(Main_Building[[#This Row],[UNIT]]),"",Main_Building[[#This Row],[QTY]]*Main_Building[[#This Row],[RATE]])</f>
        <v>0</v>
      </c>
    </row>
    <row r="209" spans="1:6" ht="17.25" thickBot="1" x14ac:dyDescent="0.3">
      <c r="A209" s="120"/>
      <c r="B209" s="121"/>
      <c r="C209" s="122"/>
      <c r="D209" s="39"/>
      <c r="E209" s="123"/>
      <c r="F209" s="123"/>
    </row>
    <row r="210" spans="1:6" ht="32.1" customHeight="1" thickBot="1" x14ac:dyDescent="0.3">
      <c r="A210" s="124"/>
      <c r="B210" s="125" t="s">
        <v>146</v>
      </c>
      <c r="C210" s="126"/>
      <c r="D210" s="40"/>
      <c r="E210" s="127"/>
      <c r="F210" s="128">
        <f>SUM(F191:F208)</f>
        <v>0</v>
      </c>
    </row>
    <row r="211" spans="1:6" x14ac:dyDescent="0.25">
      <c r="A211" s="88"/>
      <c r="B211" s="136"/>
      <c r="C211" s="90"/>
      <c r="D211" s="32"/>
      <c r="E211" s="91"/>
      <c r="F211" s="91"/>
    </row>
    <row r="212" spans="1:6" x14ac:dyDescent="0.25">
      <c r="A212" s="80"/>
      <c r="B212" s="92" t="str">
        <f>B160</f>
        <v>RADIO KISMAYO FM- JUBALAND</v>
      </c>
      <c r="C212" s="93"/>
      <c r="D212" s="33"/>
      <c r="E212" s="31"/>
      <c r="F212" s="31"/>
    </row>
    <row r="213" spans="1:6" x14ac:dyDescent="0.25">
      <c r="A213" s="80"/>
      <c r="B213" s="92"/>
      <c r="C213" s="93"/>
      <c r="D213" s="33"/>
      <c r="E213" s="31"/>
      <c r="F213" s="31"/>
    </row>
    <row r="214" spans="1:6" x14ac:dyDescent="0.25">
      <c r="A214" s="80"/>
      <c r="B214" s="92" t="str">
        <f>B162</f>
        <v>SECTION NO. 1: MAIN BUILDING</v>
      </c>
      <c r="C214" s="93"/>
      <c r="D214" s="33"/>
      <c r="E214" s="31"/>
      <c r="F214" s="31"/>
    </row>
    <row r="215" spans="1:6" x14ac:dyDescent="0.25">
      <c r="A215" s="80"/>
      <c r="B215" s="151"/>
      <c r="C215" s="93"/>
      <c r="D215" s="33"/>
      <c r="E215" s="31"/>
      <c r="F215" s="31"/>
    </row>
    <row r="216" spans="1:6" x14ac:dyDescent="0.25">
      <c r="A216" s="80"/>
      <c r="B216" s="152" t="s">
        <v>36</v>
      </c>
      <c r="C216" s="93"/>
      <c r="D216" s="33"/>
      <c r="E216" s="31"/>
      <c r="F216" s="31"/>
    </row>
    <row r="217" spans="1:6" x14ac:dyDescent="0.25">
      <c r="A217" s="94"/>
      <c r="B217" s="131"/>
      <c r="C217" s="96"/>
      <c r="D217" s="34"/>
      <c r="E217" s="97"/>
      <c r="F217" s="97"/>
    </row>
    <row r="218" spans="1:6" x14ac:dyDescent="0.25">
      <c r="A218" s="100" t="s">
        <v>12</v>
      </c>
      <c r="B218" s="92" t="s">
        <v>55</v>
      </c>
      <c r="C218" s="93"/>
      <c r="D218" s="33"/>
      <c r="E218" s="31"/>
      <c r="F218" s="31"/>
    </row>
    <row r="219" spans="1:6" x14ac:dyDescent="0.25">
      <c r="A219" s="80"/>
      <c r="B219" s="103"/>
      <c r="C219" s="93"/>
      <c r="D219" s="33"/>
      <c r="E219" s="31"/>
      <c r="F219" s="31"/>
    </row>
    <row r="220" spans="1:6" ht="21.75" customHeight="1" x14ac:dyDescent="0.25">
      <c r="A220" s="183">
        <v>1</v>
      </c>
      <c r="B220" s="104" t="s">
        <v>191</v>
      </c>
      <c r="C220" s="93"/>
      <c r="D220" s="33"/>
      <c r="E220" s="31"/>
      <c r="F220" s="150"/>
    </row>
    <row r="221" spans="1:6" ht="169.5" customHeight="1" x14ac:dyDescent="0.25">
      <c r="A221" s="80" t="s">
        <v>281</v>
      </c>
      <c r="B221" s="103" t="s">
        <v>192</v>
      </c>
      <c r="C221" s="153" t="s">
        <v>5</v>
      </c>
      <c r="D221" s="154">
        <v>334.5</v>
      </c>
      <c r="E221" s="31">
        <v>0</v>
      </c>
      <c r="F221" s="31">
        <f>Main_Building[[#This Row],[QTY]]*Main_Building[[#This Row],[RATE]]</f>
        <v>0</v>
      </c>
    </row>
    <row r="222" spans="1:6" x14ac:dyDescent="0.25">
      <c r="A222" s="132"/>
      <c r="B222" s="103"/>
      <c r="C222" s="93"/>
      <c r="D222" s="33"/>
      <c r="E222" s="31"/>
      <c r="F222" s="150"/>
    </row>
    <row r="223" spans="1:6" ht="21.75" customHeight="1" x14ac:dyDescent="0.25">
      <c r="A223" s="183">
        <v>1</v>
      </c>
      <c r="B223" s="104" t="s">
        <v>193</v>
      </c>
      <c r="C223" s="93"/>
      <c r="D223" s="33"/>
      <c r="E223" s="31"/>
      <c r="F223" s="150"/>
    </row>
    <row r="224" spans="1:6" ht="21.75" customHeight="1" x14ac:dyDescent="0.25">
      <c r="A224" s="80" t="s">
        <v>281</v>
      </c>
      <c r="B224" s="103" t="s">
        <v>194</v>
      </c>
      <c r="C224" s="153" t="s">
        <v>15</v>
      </c>
      <c r="D224" s="154">
        <v>8</v>
      </c>
      <c r="E224" s="31">
        <v>0</v>
      </c>
      <c r="F224" s="31">
        <f>Main_Building[[#This Row],[QTY]]*Main_Building[[#This Row],[RATE]]</f>
        <v>0</v>
      </c>
    </row>
    <row r="225" spans="1:6" x14ac:dyDescent="0.25">
      <c r="A225" s="132"/>
      <c r="B225" s="103"/>
      <c r="C225" s="93"/>
      <c r="D225" s="33"/>
      <c r="E225" s="31"/>
      <c r="F225" s="150"/>
    </row>
    <row r="226" spans="1:6" ht="17.25" x14ac:dyDescent="0.25">
      <c r="A226" s="183">
        <v>2</v>
      </c>
      <c r="B226" s="104" t="s">
        <v>151</v>
      </c>
      <c r="C226" s="93"/>
      <c r="D226" s="33"/>
      <c r="E226" s="31"/>
      <c r="F226" s="150"/>
    </row>
    <row r="227" spans="1:6" ht="69.75" customHeight="1" x14ac:dyDescent="0.25">
      <c r="A227" s="80" t="s">
        <v>281</v>
      </c>
      <c r="B227" s="103" t="s">
        <v>254</v>
      </c>
      <c r="C227" s="153" t="s">
        <v>5</v>
      </c>
      <c r="D227" s="154">
        <v>268</v>
      </c>
      <c r="E227" s="31">
        <v>0</v>
      </c>
      <c r="F227" s="31">
        <f>Main_Building[[#This Row],[QTY]]*Main_Building[[#This Row],[RATE]]</f>
        <v>0</v>
      </c>
    </row>
    <row r="228" spans="1:6" x14ac:dyDescent="0.25">
      <c r="A228" s="132"/>
      <c r="B228" s="103"/>
      <c r="C228" s="93"/>
      <c r="D228" s="33"/>
      <c r="E228" s="31"/>
      <c r="F228" s="150"/>
    </row>
    <row r="229" spans="1:6" ht="24" customHeight="1" x14ac:dyDescent="0.25">
      <c r="A229" s="183">
        <v>3</v>
      </c>
      <c r="B229" s="104" t="s">
        <v>57</v>
      </c>
      <c r="C229" s="93"/>
      <c r="D229" s="154"/>
      <c r="E229" s="31"/>
      <c r="F229" s="31"/>
    </row>
    <row r="230" spans="1:6" s="155" customFormat="1" ht="71.25" x14ac:dyDescent="0.25">
      <c r="A230" s="153"/>
      <c r="B230" s="115" t="s">
        <v>195</v>
      </c>
      <c r="C230" s="153"/>
      <c r="D230" s="154"/>
      <c r="E230" s="31"/>
      <c r="F230" s="31"/>
    </row>
    <row r="231" spans="1:6" s="155" customFormat="1" ht="56.25" customHeight="1" x14ac:dyDescent="0.25">
      <c r="A231" s="80" t="s">
        <v>281</v>
      </c>
      <c r="B231" s="156" t="s">
        <v>252</v>
      </c>
      <c r="C231" s="153" t="s">
        <v>15</v>
      </c>
      <c r="D231" s="154">
        <v>39</v>
      </c>
      <c r="E231" s="31">
        <v>0</v>
      </c>
      <c r="F231" s="31">
        <f>Main_Building[[#This Row],[RATE]]*Main_Building[[#This Row],[QTY]]</f>
        <v>0</v>
      </c>
    </row>
    <row r="232" spans="1:6" s="155" customFormat="1" ht="23.25" customHeight="1" x14ac:dyDescent="0.25">
      <c r="A232" s="80" t="s">
        <v>283</v>
      </c>
      <c r="B232" s="156" t="s">
        <v>164</v>
      </c>
      <c r="C232" s="153" t="s">
        <v>38</v>
      </c>
      <c r="D232" s="154">
        <v>6</v>
      </c>
      <c r="E232" s="31">
        <v>0</v>
      </c>
      <c r="F232" s="31">
        <f>Main_Building[[#This Row],[RATE]]*Main_Building[[#This Row],[QTY]]</f>
        <v>0</v>
      </c>
    </row>
    <row r="233" spans="1:6" s="155" customFormat="1" ht="23.25" customHeight="1" x14ac:dyDescent="0.25">
      <c r="A233" s="80" t="s">
        <v>285</v>
      </c>
      <c r="B233" s="156" t="s">
        <v>58</v>
      </c>
      <c r="C233" s="153" t="s">
        <v>38</v>
      </c>
      <c r="D233" s="154">
        <v>6</v>
      </c>
      <c r="E233" s="31">
        <v>0</v>
      </c>
      <c r="F233" s="31">
        <f>Main_Building[[#This Row],[RATE]]*Main_Building[[#This Row],[QTY]]</f>
        <v>0</v>
      </c>
    </row>
    <row r="234" spans="1:6" ht="17.25" thickBot="1" x14ac:dyDescent="0.3">
      <c r="A234" s="120"/>
      <c r="B234" s="121"/>
      <c r="C234" s="122"/>
      <c r="D234" s="157"/>
      <c r="E234" s="123"/>
      <c r="F234" s="123"/>
    </row>
    <row r="235" spans="1:6" ht="32.1" customHeight="1" thickBot="1" x14ac:dyDescent="0.3">
      <c r="A235" s="124"/>
      <c r="B235" s="125" t="s">
        <v>146</v>
      </c>
      <c r="C235" s="126"/>
      <c r="D235" s="40"/>
      <c r="E235" s="127"/>
      <c r="F235" s="128">
        <f>SUM(F221:F233)</f>
        <v>0</v>
      </c>
    </row>
    <row r="236" spans="1:6" x14ac:dyDescent="0.25">
      <c r="A236" s="158"/>
      <c r="B236" s="159"/>
      <c r="C236" s="160"/>
      <c r="D236" s="160"/>
      <c r="E236" s="161"/>
      <c r="F236" s="161"/>
    </row>
    <row r="237" spans="1:6" x14ac:dyDescent="0.25">
      <c r="A237" s="118"/>
      <c r="B237" s="151"/>
      <c r="C237" s="118"/>
      <c r="D237" s="33"/>
      <c r="E237" s="113"/>
      <c r="F237" s="31" t="str">
        <f>IF(ISBLANK(Main_Building[[#This Row],[UNIT]]),"",Main_Building[[#This Row],[QTY]]*Main_Building[[#This Row],[RATE]])</f>
        <v/>
      </c>
    </row>
    <row r="238" spans="1:6" x14ac:dyDescent="0.25">
      <c r="A238" s="80"/>
      <c r="B238" s="92" t="str">
        <f>B180</f>
        <v>RADIO KISMAYO FM- JUBALAND</v>
      </c>
      <c r="C238" s="93"/>
      <c r="D238" s="33"/>
      <c r="E238" s="113"/>
      <c r="F238" s="31"/>
    </row>
    <row r="239" spans="1:6" x14ac:dyDescent="0.25">
      <c r="A239" s="80"/>
      <c r="B239" s="92"/>
      <c r="C239" s="93"/>
      <c r="D239" s="33"/>
      <c r="E239" s="113"/>
      <c r="F239" s="31"/>
    </row>
    <row r="240" spans="1:6" x14ac:dyDescent="0.25">
      <c r="A240" s="80"/>
      <c r="B240" s="92" t="str">
        <f>B182</f>
        <v>SECTION NO. 1: MAIN BUILDING</v>
      </c>
      <c r="C240" s="93"/>
      <c r="D240" s="33"/>
      <c r="E240" s="113"/>
      <c r="F240" s="31"/>
    </row>
    <row r="241" spans="1:6" x14ac:dyDescent="0.25">
      <c r="A241" s="118"/>
      <c r="B241" s="151"/>
      <c r="C241" s="118"/>
      <c r="D241" s="33"/>
      <c r="E241" s="113"/>
      <c r="F241" s="31" t="str">
        <f>IF(ISBLANK(Main_Building[[#This Row],[UNIT]]),"",Main_Building[[#This Row],[QTY]]*Main_Building[[#This Row],[RATE]])</f>
        <v/>
      </c>
    </row>
    <row r="242" spans="1:6" x14ac:dyDescent="0.25">
      <c r="A242" s="118"/>
      <c r="B242" s="152" t="s">
        <v>51</v>
      </c>
      <c r="C242" s="118"/>
      <c r="D242" s="33"/>
      <c r="E242" s="113"/>
      <c r="F242" s="31" t="str">
        <f>IF(ISBLANK(Main_Building[[#This Row],[UNIT]]),"",Main_Building[[#This Row],[QTY]]*Main_Building[[#This Row],[RATE]])</f>
        <v/>
      </c>
    </row>
    <row r="243" spans="1:6" x14ac:dyDescent="0.25">
      <c r="A243" s="118"/>
      <c r="B243" s="162"/>
      <c r="C243" s="118"/>
      <c r="D243" s="33"/>
      <c r="E243" s="113"/>
      <c r="F243" s="31" t="str">
        <f>IF(ISBLANK(Main_Building[[#This Row],[UNIT]]),"",Main_Building[[#This Row],[QTY]]*Main_Building[[#This Row],[RATE]])</f>
        <v/>
      </c>
    </row>
    <row r="244" spans="1:6" ht="13.15" customHeight="1" x14ac:dyDescent="0.25">
      <c r="A244" s="185" t="s">
        <v>13</v>
      </c>
      <c r="B244" s="163" t="s">
        <v>161</v>
      </c>
      <c r="C244" s="164"/>
      <c r="D244" s="33"/>
      <c r="E244" s="113"/>
      <c r="F244" s="31" t="str">
        <f>IF(ISBLANK(Main_Building[[#This Row],[UNIT]]),"",Main_Building[[#This Row],[QTY]]*Main_Building[[#This Row],[RATE]])</f>
        <v/>
      </c>
    </row>
    <row r="245" spans="1:6" ht="12" customHeight="1" x14ac:dyDescent="0.25">
      <c r="A245" s="164"/>
      <c r="B245" s="165"/>
      <c r="C245" s="164"/>
      <c r="D245" s="33"/>
      <c r="E245" s="113"/>
      <c r="F245" s="31" t="str">
        <f>IF(ISBLANK(Main_Building[[#This Row],[UNIT]]),"",Main_Building[[#This Row],[QTY]]*Main_Building[[#This Row],[RATE]])</f>
        <v/>
      </c>
    </row>
    <row r="246" spans="1:6" ht="17.25" x14ac:dyDescent="0.25">
      <c r="A246" s="184">
        <v>1</v>
      </c>
      <c r="B246" s="104" t="s">
        <v>162</v>
      </c>
      <c r="C246" s="118"/>
      <c r="D246" s="33"/>
      <c r="E246" s="113"/>
      <c r="F246" s="31" t="str">
        <f>IF(ISBLANK(Main_Building[[#This Row],[UNIT]]),"",Main_Building[[#This Row],[QTY]]*Main_Building[[#This Row],[RATE]])</f>
        <v/>
      </c>
    </row>
    <row r="247" spans="1:6" x14ac:dyDescent="0.25">
      <c r="A247" s="118"/>
      <c r="B247" s="119"/>
      <c r="C247" s="118"/>
      <c r="D247" s="33"/>
      <c r="E247" s="113"/>
      <c r="F247" s="31" t="str">
        <f>IF(ISBLANK(Main_Building[[#This Row],[UNIT]]),"",Main_Building[[#This Row],[QTY]]*Main_Building[[#This Row],[RATE]])</f>
        <v/>
      </c>
    </row>
    <row r="248" spans="1:6" ht="90" customHeight="1" x14ac:dyDescent="0.25">
      <c r="A248" s="80" t="s">
        <v>281</v>
      </c>
      <c r="B248" s="108" t="s">
        <v>253</v>
      </c>
      <c r="C248" s="118" t="s">
        <v>15</v>
      </c>
      <c r="D248" s="33">
        <v>29.4</v>
      </c>
      <c r="E248" s="113">
        <v>0</v>
      </c>
      <c r="F248" s="31">
        <f>IF(ISBLANK(Main_Building[[#This Row],[UNIT]]),"",Main_Building[[#This Row],[QTY]]*Main_Building[[#This Row],[RATE]])</f>
        <v>0</v>
      </c>
    </row>
    <row r="249" spans="1:6" ht="17.25" thickBot="1" x14ac:dyDescent="0.3">
      <c r="A249" s="120"/>
      <c r="B249" s="121"/>
      <c r="C249" s="122"/>
      <c r="D249" s="39"/>
      <c r="E249" s="166"/>
      <c r="F249" s="123"/>
    </row>
    <row r="250" spans="1:6" ht="32.1" customHeight="1" thickBot="1" x14ac:dyDescent="0.3">
      <c r="A250" s="124"/>
      <c r="B250" s="125" t="s">
        <v>146</v>
      </c>
      <c r="C250" s="126"/>
      <c r="D250" s="40"/>
      <c r="E250" s="127"/>
      <c r="F250" s="128">
        <f>SUM(F242:F248)</f>
        <v>0</v>
      </c>
    </row>
    <row r="251" spans="1:6" x14ac:dyDescent="0.25">
      <c r="A251" s="88"/>
      <c r="B251" s="136"/>
      <c r="C251" s="90"/>
      <c r="D251" s="32"/>
      <c r="E251" s="137"/>
      <c r="F251" s="91"/>
    </row>
    <row r="252" spans="1:6" x14ac:dyDescent="0.25">
      <c r="A252" s="80"/>
      <c r="B252" s="167"/>
      <c r="C252" s="93"/>
      <c r="D252" s="33"/>
      <c r="E252" s="31"/>
      <c r="F252" s="31" t="str">
        <f>IF(ISBLANK(Main_Building[[#This Row],[UNIT]]),"",Main_Building[[#This Row],[QTY]]*Main_Building[[#This Row],[RATE]])</f>
        <v/>
      </c>
    </row>
    <row r="253" spans="1:6" ht="16.350000000000001" customHeight="1" x14ac:dyDescent="0.25">
      <c r="A253" s="80"/>
      <c r="B253" s="168" t="s">
        <v>160</v>
      </c>
      <c r="C253" s="93"/>
      <c r="D253" s="33"/>
      <c r="E253" s="31"/>
      <c r="F253" s="31" t="str">
        <f>IF(ISBLANK(Main_Building[[#This Row],[UNIT]]),"",Main_Building[[#This Row],[QTY]]*Main_Building[[#This Row],[RATE]])</f>
        <v/>
      </c>
    </row>
    <row r="254" spans="1:6" x14ac:dyDescent="0.25">
      <c r="A254" s="80"/>
      <c r="B254" s="92"/>
      <c r="C254" s="93"/>
      <c r="D254" s="33"/>
      <c r="E254" s="31"/>
      <c r="F254" s="31" t="str">
        <f>IF(ISBLANK(Main_Building[[#This Row],[UNIT]]),"",Main_Building[[#This Row],[QTY]]*Main_Building[[#This Row],[RATE]])</f>
        <v/>
      </c>
    </row>
    <row r="255" spans="1:6" x14ac:dyDescent="0.25">
      <c r="A255" s="116"/>
      <c r="B255" s="92"/>
      <c r="C255" s="169"/>
      <c r="D255" s="41"/>
      <c r="E255" s="114"/>
      <c r="F255" s="114" t="str">
        <f>IF(ISBLANK(Main_Building[[#This Row],[UNIT]]),"",Main_Building[[#This Row],[QTY]]*Main_Building[[#This Row],[RATE]])</f>
        <v/>
      </c>
    </row>
    <row r="256" spans="1:6" x14ac:dyDescent="0.25">
      <c r="A256" s="116" t="s">
        <v>4</v>
      </c>
      <c r="B256" s="95" t="str">
        <f>B13</f>
        <v>SUBSTRUCTURES AND SITE PREPARATIONS</v>
      </c>
      <c r="C256" s="169"/>
      <c r="D256" s="45"/>
      <c r="E256" s="114"/>
      <c r="F256" s="114">
        <f>F72</f>
        <v>0</v>
      </c>
    </row>
    <row r="257" spans="1:6" x14ac:dyDescent="0.25">
      <c r="A257" s="116"/>
      <c r="B257" s="95"/>
      <c r="C257" s="169"/>
      <c r="D257" s="38"/>
      <c r="E257" s="114"/>
      <c r="F257" s="114" t="str">
        <f>IF(ISBLANK(Main_Building[[#This Row],[UNIT]]),"",Main_Building[[#This Row],[QTY]]*Main_Building[[#This Row],[RATE]])</f>
        <v/>
      </c>
    </row>
    <row r="258" spans="1:6" x14ac:dyDescent="0.25">
      <c r="A258" s="116" t="s">
        <v>6</v>
      </c>
      <c r="B258" s="95" t="str">
        <f>B80</f>
        <v>STRUCTURAL FRAME</v>
      </c>
      <c r="C258" s="169"/>
      <c r="D258" s="45"/>
      <c r="E258" s="114"/>
      <c r="F258" s="114">
        <f>F97</f>
        <v>0</v>
      </c>
    </row>
    <row r="259" spans="1:6" x14ac:dyDescent="0.25">
      <c r="A259" s="116"/>
      <c r="B259" s="95"/>
      <c r="C259" s="169"/>
      <c r="D259" s="38"/>
      <c r="E259" s="114"/>
      <c r="F259" s="114" t="str">
        <f>IF(ISBLANK(Main_Building[[#This Row],[UNIT]]),"",Main_Building[[#This Row],[QTY]]*Main_Building[[#This Row],[RATE]])</f>
        <v/>
      </c>
    </row>
    <row r="260" spans="1:6" x14ac:dyDescent="0.25">
      <c r="A260" s="116" t="s">
        <v>7</v>
      </c>
      <c r="B260" s="95" t="str">
        <f>B106</f>
        <v xml:space="preserve">WALLING </v>
      </c>
      <c r="C260" s="169"/>
      <c r="D260" s="45"/>
      <c r="E260" s="114"/>
      <c r="F260" s="114">
        <f>F130</f>
        <v>0</v>
      </c>
    </row>
    <row r="261" spans="1:6" x14ac:dyDescent="0.25">
      <c r="A261" s="116"/>
      <c r="B261" s="95"/>
      <c r="C261" s="169"/>
      <c r="D261" s="38"/>
      <c r="E261" s="114"/>
      <c r="F261" s="114" t="str">
        <f>IF(ISBLANK(Main_Building[[#This Row],[UNIT]]),"",Main_Building[[#This Row],[QTY]]*Main_Building[[#This Row],[RATE]])</f>
        <v/>
      </c>
    </row>
    <row r="262" spans="1:6" x14ac:dyDescent="0.25">
      <c r="A262" s="116" t="s">
        <v>8</v>
      </c>
      <c r="B262" s="95" t="str">
        <f>B186</f>
        <v>FINISHES</v>
      </c>
      <c r="C262" s="169"/>
      <c r="D262" s="45"/>
      <c r="E262" s="114"/>
      <c r="F262" s="114">
        <f>F210</f>
        <v>0</v>
      </c>
    </row>
    <row r="263" spans="1:6" x14ac:dyDescent="0.25">
      <c r="A263" s="116"/>
      <c r="B263" s="95"/>
      <c r="C263" s="169"/>
      <c r="D263" s="38"/>
      <c r="E263" s="114"/>
      <c r="F263" s="114" t="str">
        <f>IF(ISBLANK(Main_Building[[#This Row],[UNIT]]),"",Main_Building[[#This Row],[QTY]]*Main_Building[[#This Row],[RATE]])</f>
        <v/>
      </c>
    </row>
    <row r="264" spans="1:6" x14ac:dyDescent="0.25">
      <c r="A264" s="116" t="s">
        <v>9</v>
      </c>
      <c r="B264" s="95" t="str">
        <f>B218</f>
        <v>ROOFING AND RAINWATER GOODS</v>
      </c>
      <c r="C264" s="169"/>
      <c r="D264" s="45"/>
      <c r="E264" s="114"/>
      <c r="F264" s="114">
        <f>F235</f>
        <v>0</v>
      </c>
    </row>
    <row r="265" spans="1:6" x14ac:dyDescent="0.25">
      <c r="A265" s="116"/>
      <c r="B265" s="95"/>
      <c r="C265" s="169"/>
      <c r="D265" s="38"/>
      <c r="E265" s="114"/>
      <c r="F265" s="114" t="str">
        <f>IF(ISBLANK(Main_Building[[#This Row],[UNIT]]),"",Main_Building[[#This Row],[QTY]]*Main_Building[[#This Row],[RATE]])</f>
        <v/>
      </c>
    </row>
    <row r="266" spans="1:6" x14ac:dyDescent="0.25">
      <c r="A266" s="116" t="s">
        <v>10</v>
      </c>
      <c r="B266" s="170" t="str">
        <f>B244</f>
        <v>BALUSTRADING AND RAMPS RAILING</v>
      </c>
      <c r="C266" s="169"/>
      <c r="D266" s="45"/>
      <c r="E266" s="114"/>
      <c r="F266" s="114">
        <f>F250</f>
        <v>0</v>
      </c>
    </row>
    <row r="267" spans="1:6" x14ac:dyDescent="0.25">
      <c r="A267" s="120"/>
      <c r="B267" s="171"/>
      <c r="C267" s="120"/>
      <c r="D267" s="39"/>
      <c r="E267" s="123"/>
      <c r="F267" s="123"/>
    </row>
    <row r="268" spans="1:6" ht="32.1" customHeight="1" thickBot="1" x14ac:dyDescent="0.3">
      <c r="A268" s="172"/>
      <c r="B268" s="173" t="s">
        <v>163</v>
      </c>
      <c r="C268" s="174"/>
      <c r="D268" s="175"/>
      <c r="E268" s="176"/>
      <c r="F268" s="177">
        <f>SUM(F256:F266)</f>
        <v>0</v>
      </c>
    </row>
    <row r="269" spans="1:6" ht="22.15" customHeight="1" thickTop="1" x14ac:dyDescent="0.25">
      <c r="B269" s="179"/>
      <c r="C269" s="28"/>
      <c r="D269" s="46"/>
      <c r="E269" s="180"/>
      <c r="F269" s="180"/>
    </row>
    <row r="270" spans="1:6" x14ac:dyDescent="0.25">
      <c r="B270" s="179"/>
      <c r="C270" s="28"/>
      <c r="F270" s="180"/>
    </row>
    <row r="271" spans="1:6" x14ac:dyDescent="0.25">
      <c r="B271" s="179"/>
      <c r="C271" s="28"/>
      <c r="F271" s="180"/>
    </row>
    <row r="272" spans="1:6" x14ac:dyDescent="0.25">
      <c r="B272" s="179"/>
      <c r="C272" s="28"/>
      <c r="F272" s="180"/>
    </row>
    <row r="273" spans="2:6" x14ac:dyDescent="0.25">
      <c r="B273" s="179"/>
      <c r="C273" s="28"/>
      <c r="F273" s="180"/>
    </row>
    <row r="274" spans="2:6" x14ac:dyDescent="0.25">
      <c r="B274" s="179"/>
      <c r="C274" s="28"/>
      <c r="F274" s="180"/>
    </row>
    <row r="275" spans="2:6" x14ac:dyDescent="0.25">
      <c r="B275" s="179"/>
      <c r="C275" s="28"/>
      <c r="F275" s="180"/>
    </row>
    <row r="276" spans="2:6" x14ac:dyDescent="0.25">
      <c r="B276" s="179"/>
      <c r="C276" s="28"/>
      <c r="F276" s="180"/>
    </row>
    <row r="277" spans="2:6" x14ac:dyDescent="0.25">
      <c r="B277" s="179"/>
      <c r="C277" s="28"/>
      <c r="F277" s="180"/>
    </row>
    <row r="278" spans="2:6" x14ac:dyDescent="0.25">
      <c r="B278" s="179"/>
      <c r="C278" s="28"/>
      <c r="F278" s="180"/>
    </row>
    <row r="279" spans="2:6" x14ac:dyDescent="0.25">
      <c r="B279" s="179"/>
      <c r="C279" s="28"/>
      <c r="F279" s="180"/>
    </row>
    <row r="280" spans="2:6" x14ac:dyDescent="0.25">
      <c r="B280" s="179"/>
      <c r="C280" s="28"/>
      <c r="F280" s="180"/>
    </row>
    <row r="281" spans="2:6" x14ac:dyDescent="0.25">
      <c r="B281" s="179"/>
      <c r="C281" s="28"/>
      <c r="F281" s="180"/>
    </row>
    <row r="282" spans="2:6" x14ac:dyDescent="0.25">
      <c r="B282" s="179"/>
      <c r="C282" s="28"/>
      <c r="F282" s="180"/>
    </row>
    <row r="283" spans="2:6" x14ac:dyDescent="0.25">
      <c r="B283" s="179"/>
      <c r="C283" s="28"/>
      <c r="F283" s="180"/>
    </row>
    <row r="284" spans="2:6" x14ac:dyDescent="0.25">
      <c r="B284" s="179"/>
      <c r="C284" s="28"/>
      <c r="F284" s="180"/>
    </row>
  </sheetData>
  <mergeCells count="3">
    <mergeCell ref="A3:F3"/>
    <mergeCell ref="A2:F2"/>
    <mergeCell ref="A1:F1"/>
  </mergeCells>
  <phoneticPr fontId="61" type="noConversion"/>
  <printOptions gridLines="1"/>
  <pageMargins left="0.23622047244094491" right="0.23622047244094491" top="0.35433070866141736" bottom="0.35433070866141736" header="0.39370078740157483" footer="0.19685039370078741"/>
  <pageSetup scale="20" orientation="portrait" useFirstPageNumber="1" r:id="rId1"/>
  <headerFooter alignWithMargins="0">
    <oddFooter>&amp;C&amp;"Tahoma,Bold"&amp;9Page 3/&amp;P</oddFooter>
  </headerFooter>
  <rowBreaks count="4" manualBreakCount="4">
    <brk id="72" max="5" man="1"/>
    <brk id="97" max="5" man="1"/>
    <brk id="130" max="5" man="1"/>
    <brk id="177" max="5" man="1"/>
  </rowBreaks>
  <drawing r:id="rId2"/>
  <tableParts count="1">
    <tablePart r:id="rId3"/>
  </tablePart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167"/>
  <sheetViews>
    <sheetView showGridLines="0" view="pageBreakPreview" zoomScale="90" zoomScaleNormal="63" zoomScaleSheetLayoutView="90" zoomScalePageLayoutView="63" workbookViewId="0">
      <selection activeCell="F140" sqref="F140"/>
    </sheetView>
  </sheetViews>
  <sheetFormatPr defaultColWidth="8.7109375" defaultRowHeight="16.5" x14ac:dyDescent="0.25"/>
  <cols>
    <col min="1" max="1" width="5.5703125" style="205" customWidth="1"/>
    <col min="2" max="2" width="75.7109375" style="81" customWidth="1"/>
    <col min="3" max="3" width="12.7109375" style="178" customWidth="1"/>
    <col min="4" max="4" width="12.7109375" style="29" customWidth="1"/>
    <col min="5" max="5" width="12.7109375" style="181" customWidth="1"/>
    <col min="6" max="6" width="16.5703125" style="182" customWidth="1"/>
    <col min="7" max="7" width="9.42578125" style="81" bestFit="1" customWidth="1"/>
    <col min="8" max="252" width="8.7109375" style="81"/>
    <col min="253" max="253" width="3.7109375" style="81" customWidth="1"/>
    <col min="254" max="254" width="59.7109375" style="81" customWidth="1"/>
    <col min="255" max="255" width="5.28515625" style="81" customWidth="1"/>
    <col min="256" max="256" width="8.28515625" style="81" customWidth="1"/>
    <col min="257" max="257" width="6.42578125" style="81" customWidth="1"/>
    <col min="258" max="258" width="14.28515625" style="81" customWidth="1"/>
    <col min="259" max="508" width="8.7109375" style="81"/>
    <col min="509" max="509" width="3.7109375" style="81" customWidth="1"/>
    <col min="510" max="510" width="59.7109375" style="81" customWidth="1"/>
    <col min="511" max="511" width="5.28515625" style="81" customWidth="1"/>
    <col min="512" max="512" width="8.28515625" style="81" customWidth="1"/>
    <col min="513" max="513" width="6.42578125" style="81" customWidth="1"/>
    <col min="514" max="514" width="14.28515625" style="81" customWidth="1"/>
    <col min="515" max="764" width="8.7109375" style="81"/>
    <col min="765" max="765" width="3.7109375" style="81" customWidth="1"/>
    <col min="766" max="766" width="59.7109375" style="81" customWidth="1"/>
    <col min="767" max="767" width="5.28515625" style="81" customWidth="1"/>
    <col min="768" max="768" width="8.28515625" style="81" customWidth="1"/>
    <col min="769" max="769" width="6.42578125" style="81" customWidth="1"/>
    <col min="770" max="770" width="14.28515625" style="81" customWidth="1"/>
    <col min="771" max="1020" width="8.7109375" style="81"/>
    <col min="1021" max="1021" width="3.7109375" style="81" customWidth="1"/>
    <col min="1022" max="1022" width="59.7109375" style="81" customWidth="1"/>
    <col min="1023" max="1023" width="5.28515625" style="81" customWidth="1"/>
    <col min="1024" max="1024" width="8.28515625" style="81" customWidth="1"/>
    <col min="1025" max="1025" width="6.42578125" style="81" customWidth="1"/>
    <col min="1026" max="1026" width="14.28515625" style="81" customWidth="1"/>
    <col min="1027" max="1276" width="8.7109375" style="81"/>
    <col min="1277" max="1277" width="3.7109375" style="81" customWidth="1"/>
    <col min="1278" max="1278" width="59.7109375" style="81" customWidth="1"/>
    <col min="1279" max="1279" width="5.28515625" style="81" customWidth="1"/>
    <col min="1280" max="1280" width="8.28515625" style="81" customWidth="1"/>
    <col min="1281" max="1281" width="6.42578125" style="81" customWidth="1"/>
    <col min="1282" max="1282" width="14.28515625" style="81" customWidth="1"/>
    <col min="1283" max="1532" width="8.7109375" style="81"/>
    <col min="1533" max="1533" width="3.7109375" style="81" customWidth="1"/>
    <col min="1534" max="1534" width="59.7109375" style="81" customWidth="1"/>
    <col min="1535" max="1535" width="5.28515625" style="81" customWidth="1"/>
    <col min="1536" max="1536" width="8.28515625" style="81" customWidth="1"/>
    <col min="1537" max="1537" width="6.42578125" style="81" customWidth="1"/>
    <col min="1538" max="1538" width="14.28515625" style="81" customWidth="1"/>
    <col min="1539" max="1788" width="8.7109375" style="81"/>
    <col min="1789" max="1789" width="3.7109375" style="81" customWidth="1"/>
    <col min="1790" max="1790" width="59.7109375" style="81" customWidth="1"/>
    <col min="1791" max="1791" width="5.28515625" style="81" customWidth="1"/>
    <col min="1792" max="1792" width="8.28515625" style="81" customWidth="1"/>
    <col min="1793" max="1793" width="6.42578125" style="81" customWidth="1"/>
    <col min="1794" max="1794" width="14.28515625" style="81" customWidth="1"/>
    <col min="1795" max="2044" width="8.7109375" style="81"/>
    <col min="2045" max="2045" width="3.7109375" style="81" customWidth="1"/>
    <col min="2046" max="2046" width="59.7109375" style="81" customWidth="1"/>
    <col min="2047" max="2047" width="5.28515625" style="81" customWidth="1"/>
    <col min="2048" max="2048" width="8.28515625" style="81" customWidth="1"/>
    <col min="2049" max="2049" width="6.42578125" style="81" customWidth="1"/>
    <col min="2050" max="2050" width="14.28515625" style="81" customWidth="1"/>
    <col min="2051" max="2300" width="8.7109375" style="81"/>
    <col min="2301" max="2301" width="3.7109375" style="81" customWidth="1"/>
    <col min="2302" max="2302" width="59.7109375" style="81" customWidth="1"/>
    <col min="2303" max="2303" width="5.28515625" style="81" customWidth="1"/>
    <col min="2304" max="2304" width="8.28515625" style="81" customWidth="1"/>
    <col min="2305" max="2305" width="6.42578125" style="81" customWidth="1"/>
    <col min="2306" max="2306" width="14.28515625" style="81" customWidth="1"/>
    <col min="2307" max="2556" width="8.7109375" style="81"/>
    <col min="2557" max="2557" width="3.7109375" style="81" customWidth="1"/>
    <col min="2558" max="2558" width="59.7109375" style="81" customWidth="1"/>
    <col min="2559" max="2559" width="5.28515625" style="81" customWidth="1"/>
    <col min="2560" max="2560" width="8.28515625" style="81" customWidth="1"/>
    <col min="2561" max="2561" width="6.42578125" style="81" customWidth="1"/>
    <col min="2562" max="2562" width="14.28515625" style="81" customWidth="1"/>
    <col min="2563" max="2812" width="8.7109375" style="81"/>
    <col min="2813" max="2813" width="3.7109375" style="81" customWidth="1"/>
    <col min="2814" max="2814" width="59.7109375" style="81" customWidth="1"/>
    <col min="2815" max="2815" width="5.28515625" style="81" customWidth="1"/>
    <col min="2816" max="2816" width="8.28515625" style="81" customWidth="1"/>
    <col min="2817" max="2817" width="6.42578125" style="81" customWidth="1"/>
    <col min="2818" max="2818" width="14.28515625" style="81" customWidth="1"/>
    <col min="2819" max="3068" width="8.7109375" style="81"/>
    <col min="3069" max="3069" width="3.7109375" style="81" customWidth="1"/>
    <col min="3070" max="3070" width="59.7109375" style="81" customWidth="1"/>
    <col min="3071" max="3071" width="5.28515625" style="81" customWidth="1"/>
    <col min="3072" max="3072" width="8.28515625" style="81" customWidth="1"/>
    <col min="3073" max="3073" width="6.42578125" style="81" customWidth="1"/>
    <col min="3074" max="3074" width="14.28515625" style="81" customWidth="1"/>
    <col min="3075" max="3324" width="8.7109375" style="81"/>
    <col min="3325" max="3325" width="3.7109375" style="81" customWidth="1"/>
    <col min="3326" max="3326" width="59.7109375" style="81" customWidth="1"/>
    <col min="3327" max="3327" width="5.28515625" style="81" customWidth="1"/>
    <col min="3328" max="3328" width="8.28515625" style="81" customWidth="1"/>
    <col min="3329" max="3329" width="6.42578125" style="81" customWidth="1"/>
    <col min="3330" max="3330" width="14.28515625" style="81" customWidth="1"/>
    <col min="3331" max="3580" width="8.7109375" style="81"/>
    <col min="3581" max="3581" width="3.7109375" style="81" customWidth="1"/>
    <col min="3582" max="3582" width="59.7109375" style="81" customWidth="1"/>
    <col min="3583" max="3583" width="5.28515625" style="81" customWidth="1"/>
    <col min="3584" max="3584" width="8.28515625" style="81" customWidth="1"/>
    <col min="3585" max="3585" width="6.42578125" style="81" customWidth="1"/>
    <col min="3586" max="3586" width="14.28515625" style="81" customWidth="1"/>
    <col min="3587" max="3836" width="8.7109375" style="81"/>
    <col min="3837" max="3837" width="3.7109375" style="81" customWidth="1"/>
    <col min="3838" max="3838" width="59.7109375" style="81" customWidth="1"/>
    <col min="3839" max="3839" width="5.28515625" style="81" customWidth="1"/>
    <col min="3840" max="3840" width="8.28515625" style="81" customWidth="1"/>
    <col min="3841" max="3841" width="6.42578125" style="81" customWidth="1"/>
    <col min="3842" max="3842" width="14.28515625" style="81" customWidth="1"/>
    <col min="3843" max="4092" width="8.7109375" style="81"/>
    <col min="4093" max="4093" width="3.7109375" style="81" customWidth="1"/>
    <col min="4094" max="4094" width="59.7109375" style="81" customWidth="1"/>
    <col min="4095" max="4095" width="5.28515625" style="81" customWidth="1"/>
    <col min="4096" max="4096" width="8.28515625" style="81" customWidth="1"/>
    <col min="4097" max="4097" width="6.42578125" style="81" customWidth="1"/>
    <col min="4098" max="4098" width="14.28515625" style="81" customWidth="1"/>
    <col min="4099" max="4348" width="8.7109375" style="81"/>
    <col min="4349" max="4349" width="3.7109375" style="81" customWidth="1"/>
    <col min="4350" max="4350" width="59.7109375" style="81" customWidth="1"/>
    <col min="4351" max="4351" width="5.28515625" style="81" customWidth="1"/>
    <col min="4352" max="4352" width="8.28515625" style="81" customWidth="1"/>
    <col min="4353" max="4353" width="6.42578125" style="81" customWidth="1"/>
    <col min="4354" max="4354" width="14.28515625" style="81" customWidth="1"/>
    <col min="4355" max="4604" width="8.7109375" style="81"/>
    <col min="4605" max="4605" width="3.7109375" style="81" customWidth="1"/>
    <col min="4606" max="4606" width="59.7109375" style="81" customWidth="1"/>
    <col min="4607" max="4607" width="5.28515625" style="81" customWidth="1"/>
    <col min="4608" max="4608" width="8.28515625" style="81" customWidth="1"/>
    <col min="4609" max="4609" width="6.42578125" style="81" customWidth="1"/>
    <col min="4610" max="4610" width="14.28515625" style="81" customWidth="1"/>
    <col min="4611" max="4860" width="8.7109375" style="81"/>
    <col min="4861" max="4861" width="3.7109375" style="81" customWidth="1"/>
    <col min="4862" max="4862" width="59.7109375" style="81" customWidth="1"/>
    <col min="4863" max="4863" width="5.28515625" style="81" customWidth="1"/>
    <col min="4864" max="4864" width="8.28515625" style="81" customWidth="1"/>
    <col min="4865" max="4865" width="6.42578125" style="81" customWidth="1"/>
    <col min="4866" max="4866" width="14.28515625" style="81" customWidth="1"/>
    <col min="4867" max="5116" width="8.7109375" style="81"/>
    <col min="5117" max="5117" width="3.7109375" style="81" customWidth="1"/>
    <col min="5118" max="5118" width="59.7109375" style="81" customWidth="1"/>
    <col min="5119" max="5119" width="5.28515625" style="81" customWidth="1"/>
    <col min="5120" max="5120" width="8.28515625" style="81" customWidth="1"/>
    <col min="5121" max="5121" width="6.42578125" style="81" customWidth="1"/>
    <col min="5122" max="5122" width="14.28515625" style="81" customWidth="1"/>
    <col min="5123" max="5372" width="8.7109375" style="81"/>
    <col min="5373" max="5373" width="3.7109375" style="81" customWidth="1"/>
    <col min="5374" max="5374" width="59.7109375" style="81" customWidth="1"/>
    <col min="5375" max="5375" width="5.28515625" style="81" customWidth="1"/>
    <col min="5376" max="5376" width="8.28515625" style="81" customWidth="1"/>
    <col min="5377" max="5377" width="6.42578125" style="81" customWidth="1"/>
    <col min="5378" max="5378" width="14.28515625" style="81" customWidth="1"/>
    <col min="5379" max="5628" width="8.7109375" style="81"/>
    <col min="5629" max="5629" width="3.7109375" style="81" customWidth="1"/>
    <col min="5630" max="5630" width="59.7109375" style="81" customWidth="1"/>
    <col min="5631" max="5631" width="5.28515625" style="81" customWidth="1"/>
    <col min="5632" max="5632" width="8.28515625" style="81" customWidth="1"/>
    <col min="5633" max="5633" width="6.42578125" style="81" customWidth="1"/>
    <col min="5634" max="5634" width="14.28515625" style="81" customWidth="1"/>
    <col min="5635" max="5884" width="8.7109375" style="81"/>
    <col min="5885" max="5885" width="3.7109375" style="81" customWidth="1"/>
    <col min="5886" max="5886" width="59.7109375" style="81" customWidth="1"/>
    <col min="5887" max="5887" width="5.28515625" style="81" customWidth="1"/>
    <col min="5888" max="5888" width="8.28515625" style="81" customWidth="1"/>
    <col min="5889" max="5889" width="6.42578125" style="81" customWidth="1"/>
    <col min="5890" max="5890" width="14.28515625" style="81" customWidth="1"/>
    <col min="5891" max="6140" width="8.7109375" style="81"/>
    <col min="6141" max="6141" width="3.7109375" style="81" customWidth="1"/>
    <col min="6142" max="6142" width="59.7109375" style="81" customWidth="1"/>
    <col min="6143" max="6143" width="5.28515625" style="81" customWidth="1"/>
    <col min="6144" max="6144" width="8.28515625" style="81" customWidth="1"/>
    <col min="6145" max="6145" width="6.42578125" style="81" customWidth="1"/>
    <col min="6146" max="6146" width="14.28515625" style="81" customWidth="1"/>
    <col min="6147" max="6396" width="8.7109375" style="81"/>
    <col min="6397" max="6397" width="3.7109375" style="81" customWidth="1"/>
    <col min="6398" max="6398" width="59.7109375" style="81" customWidth="1"/>
    <col min="6399" max="6399" width="5.28515625" style="81" customWidth="1"/>
    <col min="6400" max="6400" width="8.28515625" style="81" customWidth="1"/>
    <col min="6401" max="6401" width="6.42578125" style="81" customWidth="1"/>
    <col min="6402" max="6402" width="14.28515625" style="81" customWidth="1"/>
    <col min="6403" max="6652" width="8.7109375" style="81"/>
    <col min="6653" max="6653" width="3.7109375" style="81" customWidth="1"/>
    <col min="6654" max="6654" width="59.7109375" style="81" customWidth="1"/>
    <col min="6655" max="6655" width="5.28515625" style="81" customWidth="1"/>
    <col min="6656" max="6656" width="8.28515625" style="81" customWidth="1"/>
    <col min="6657" max="6657" width="6.42578125" style="81" customWidth="1"/>
    <col min="6658" max="6658" width="14.28515625" style="81" customWidth="1"/>
    <col min="6659" max="6908" width="8.7109375" style="81"/>
    <col min="6909" max="6909" width="3.7109375" style="81" customWidth="1"/>
    <col min="6910" max="6910" width="59.7109375" style="81" customWidth="1"/>
    <col min="6911" max="6911" width="5.28515625" style="81" customWidth="1"/>
    <col min="6912" max="6912" width="8.28515625" style="81" customWidth="1"/>
    <col min="6913" max="6913" width="6.42578125" style="81" customWidth="1"/>
    <col min="6914" max="6914" width="14.28515625" style="81" customWidth="1"/>
    <col min="6915" max="7164" width="8.7109375" style="81"/>
    <col min="7165" max="7165" width="3.7109375" style="81" customWidth="1"/>
    <col min="7166" max="7166" width="59.7109375" style="81" customWidth="1"/>
    <col min="7167" max="7167" width="5.28515625" style="81" customWidth="1"/>
    <col min="7168" max="7168" width="8.28515625" style="81" customWidth="1"/>
    <col min="7169" max="7169" width="6.42578125" style="81" customWidth="1"/>
    <col min="7170" max="7170" width="14.28515625" style="81" customWidth="1"/>
    <col min="7171" max="7420" width="8.7109375" style="81"/>
    <col min="7421" max="7421" width="3.7109375" style="81" customWidth="1"/>
    <col min="7422" max="7422" width="59.7109375" style="81" customWidth="1"/>
    <col min="7423" max="7423" width="5.28515625" style="81" customWidth="1"/>
    <col min="7424" max="7424" width="8.28515625" style="81" customWidth="1"/>
    <col min="7425" max="7425" width="6.42578125" style="81" customWidth="1"/>
    <col min="7426" max="7426" width="14.28515625" style="81" customWidth="1"/>
    <col min="7427" max="7676" width="8.7109375" style="81"/>
    <col min="7677" max="7677" width="3.7109375" style="81" customWidth="1"/>
    <col min="7678" max="7678" width="59.7109375" style="81" customWidth="1"/>
    <col min="7679" max="7679" width="5.28515625" style="81" customWidth="1"/>
    <col min="7680" max="7680" width="8.28515625" style="81" customWidth="1"/>
    <col min="7681" max="7681" width="6.42578125" style="81" customWidth="1"/>
    <col min="7682" max="7682" width="14.28515625" style="81" customWidth="1"/>
    <col min="7683" max="7932" width="8.7109375" style="81"/>
    <col min="7933" max="7933" width="3.7109375" style="81" customWidth="1"/>
    <col min="7934" max="7934" width="59.7109375" style="81" customWidth="1"/>
    <col min="7935" max="7935" width="5.28515625" style="81" customWidth="1"/>
    <col min="7936" max="7936" width="8.28515625" style="81" customWidth="1"/>
    <col min="7937" max="7937" width="6.42578125" style="81" customWidth="1"/>
    <col min="7938" max="7938" width="14.28515625" style="81" customWidth="1"/>
    <col min="7939" max="8188" width="8.7109375" style="81"/>
    <col min="8189" max="8189" width="3.7109375" style="81" customWidth="1"/>
    <col min="8190" max="8190" width="59.7109375" style="81" customWidth="1"/>
    <col min="8191" max="8191" width="5.28515625" style="81" customWidth="1"/>
    <col min="8192" max="8192" width="8.28515625" style="81" customWidth="1"/>
    <col min="8193" max="8193" width="6.42578125" style="81" customWidth="1"/>
    <col min="8194" max="8194" width="14.28515625" style="81" customWidth="1"/>
    <col min="8195" max="8444" width="8.7109375" style="81"/>
    <col min="8445" max="8445" width="3.7109375" style="81" customWidth="1"/>
    <col min="8446" max="8446" width="59.7109375" style="81" customWidth="1"/>
    <col min="8447" max="8447" width="5.28515625" style="81" customWidth="1"/>
    <col min="8448" max="8448" width="8.28515625" style="81" customWidth="1"/>
    <col min="8449" max="8449" width="6.42578125" style="81" customWidth="1"/>
    <col min="8450" max="8450" width="14.28515625" style="81" customWidth="1"/>
    <col min="8451" max="8700" width="8.7109375" style="81"/>
    <col min="8701" max="8701" width="3.7109375" style="81" customWidth="1"/>
    <col min="8702" max="8702" width="59.7109375" style="81" customWidth="1"/>
    <col min="8703" max="8703" width="5.28515625" style="81" customWidth="1"/>
    <col min="8704" max="8704" width="8.28515625" style="81" customWidth="1"/>
    <col min="8705" max="8705" width="6.42578125" style="81" customWidth="1"/>
    <col min="8706" max="8706" width="14.28515625" style="81" customWidth="1"/>
    <col min="8707" max="8956" width="8.7109375" style="81"/>
    <col min="8957" max="8957" width="3.7109375" style="81" customWidth="1"/>
    <col min="8958" max="8958" width="59.7109375" style="81" customWidth="1"/>
    <col min="8959" max="8959" width="5.28515625" style="81" customWidth="1"/>
    <col min="8960" max="8960" width="8.28515625" style="81" customWidth="1"/>
    <col min="8961" max="8961" width="6.42578125" style="81" customWidth="1"/>
    <col min="8962" max="8962" width="14.28515625" style="81" customWidth="1"/>
    <col min="8963" max="9212" width="8.7109375" style="81"/>
    <col min="9213" max="9213" width="3.7109375" style="81" customWidth="1"/>
    <col min="9214" max="9214" width="59.7109375" style="81" customWidth="1"/>
    <col min="9215" max="9215" width="5.28515625" style="81" customWidth="1"/>
    <col min="9216" max="9216" width="8.28515625" style="81" customWidth="1"/>
    <col min="9217" max="9217" width="6.42578125" style="81" customWidth="1"/>
    <col min="9218" max="9218" width="14.28515625" style="81" customWidth="1"/>
    <col min="9219" max="9468" width="8.7109375" style="81"/>
    <col min="9469" max="9469" width="3.7109375" style="81" customWidth="1"/>
    <col min="9470" max="9470" width="59.7109375" style="81" customWidth="1"/>
    <col min="9471" max="9471" width="5.28515625" style="81" customWidth="1"/>
    <col min="9472" max="9472" width="8.28515625" style="81" customWidth="1"/>
    <col min="9473" max="9473" width="6.42578125" style="81" customWidth="1"/>
    <col min="9474" max="9474" width="14.28515625" style="81" customWidth="1"/>
    <col min="9475" max="9724" width="8.7109375" style="81"/>
    <col min="9725" max="9725" width="3.7109375" style="81" customWidth="1"/>
    <col min="9726" max="9726" width="59.7109375" style="81" customWidth="1"/>
    <col min="9727" max="9727" width="5.28515625" style="81" customWidth="1"/>
    <col min="9728" max="9728" width="8.28515625" style="81" customWidth="1"/>
    <col min="9729" max="9729" width="6.42578125" style="81" customWidth="1"/>
    <col min="9730" max="9730" width="14.28515625" style="81" customWidth="1"/>
    <col min="9731" max="9980" width="8.7109375" style="81"/>
    <col min="9981" max="9981" width="3.7109375" style="81" customWidth="1"/>
    <col min="9982" max="9982" width="59.7109375" style="81" customWidth="1"/>
    <col min="9983" max="9983" width="5.28515625" style="81" customWidth="1"/>
    <col min="9984" max="9984" width="8.28515625" style="81" customWidth="1"/>
    <col min="9985" max="9985" width="6.42578125" style="81" customWidth="1"/>
    <col min="9986" max="9986" width="14.28515625" style="81" customWidth="1"/>
    <col min="9987" max="10236" width="8.7109375" style="81"/>
    <col min="10237" max="10237" width="3.7109375" style="81" customWidth="1"/>
    <col min="10238" max="10238" width="59.7109375" style="81" customWidth="1"/>
    <col min="10239" max="10239" width="5.28515625" style="81" customWidth="1"/>
    <col min="10240" max="10240" width="8.28515625" style="81" customWidth="1"/>
    <col min="10241" max="10241" width="6.42578125" style="81" customWidth="1"/>
    <col min="10242" max="10242" width="14.28515625" style="81" customWidth="1"/>
    <col min="10243" max="10492" width="8.7109375" style="81"/>
    <col min="10493" max="10493" width="3.7109375" style="81" customWidth="1"/>
    <col min="10494" max="10494" width="59.7109375" style="81" customWidth="1"/>
    <col min="10495" max="10495" width="5.28515625" style="81" customWidth="1"/>
    <col min="10496" max="10496" width="8.28515625" style="81" customWidth="1"/>
    <col min="10497" max="10497" width="6.42578125" style="81" customWidth="1"/>
    <col min="10498" max="10498" width="14.28515625" style="81" customWidth="1"/>
    <col min="10499" max="10748" width="8.7109375" style="81"/>
    <col min="10749" max="10749" width="3.7109375" style="81" customWidth="1"/>
    <col min="10750" max="10750" width="59.7109375" style="81" customWidth="1"/>
    <col min="10751" max="10751" width="5.28515625" style="81" customWidth="1"/>
    <col min="10752" max="10752" width="8.28515625" style="81" customWidth="1"/>
    <col min="10753" max="10753" width="6.42578125" style="81" customWidth="1"/>
    <col min="10754" max="10754" width="14.28515625" style="81" customWidth="1"/>
    <col min="10755" max="11004" width="8.7109375" style="81"/>
    <col min="11005" max="11005" width="3.7109375" style="81" customWidth="1"/>
    <col min="11006" max="11006" width="59.7109375" style="81" customWidth="1"/>
    <col min="11007" max="11007" width="5.28515625" style="81" customWidth="1"/>
    <col min="11008" max="11008" width="8.28515625" style="81" customWidth="1"/>
    <col min="11009" max="11009" width="6.42578125" style="81" customWidth="1"/>
    <col min="11010" max="11010" width="14.28515625" style="81" customWidth="1"/>
    <col min="11011" max="11260" width="8.7109375" style="81"/>
    <col min="11261" max="11261" width="3.7109375" style="81" customWidth="1"/>
    <col min="11262" max="11262" width="59.7109375" style="81" customWidth="1"/>
    <col min="11263" max="11263" width="5.28515625" style="81" customWidth="1"/>
    <col min="11264" max="11264" width="8.28515625" style="81" customWidth="1"/>
    <col min="11265" max="11265" width="6.42578125" style="81" customWidth="1"/>
    <col min="11266" max="11266" width="14.28515625" style="81" customWidth="1"/>
    <col min="11267" max="11516" width="8.7109375" style="81"/>
    <col min="11517" max="11517" width="3.7109375" style="81" customWidth="1"/>
    <col min="11518" max="11518" width="59.7109375" style="81" customWidth="1"/>
    <col min="11519" max="11519" width="5.28515625" style="81" customWidth="1"/>
    <col min="11520" max="11520" width="8.28515625" style="81" customWidth="1"/>
    <col min="11521" max="11521" width="6.42578125" style="81" customWidth="1"/>
    <col min="11522" max="11522" width="14.28515625" style="81" customWidth="1"/>
    <col min="11523" max="11772" width="8.7109375" style="81"/>
    <col min="11773" max="11773" width="3.7109375" style="81" customWidth="1"/>
    <col min="11774" max="11774" width="59.7109375" style="81" customWidth="1"/>
    <col min="11775" max="11775" width="5.28515625" style="81" customWidth="1"/>
    <col min="11776" max="11776" width="8.28515625" style="81" customWidth="1"/>
    <col min="11777" max="11777" width="6.42578125" style="81" customWidth="1"/>
    <col min="11778" max="11778" width="14.28515625" style="81" customWidth="1"/>
    <col min="11779" max="12028" width="8.7109375" style="81"/>
    <col min="12029" max="12029" width="3.7109375" style="81" customWidth="1"/>
    <col min="12030" max="12030" width="59.7109375" style="81" customWidth="1"/>
    <col min="12031" max="12031" width="5.28515625" style="81" customWidth="1"/>
    <col min="12032" max="12032" width="8.28515625" style="81" customWidth="1"/>
    <col min="12033" max="12033" width="6.42578125" style="81" customWidth="1"/>
    <col min="12034" max="12034" width="14.28515625" style="81" customWidth="1"/>
    <col min="12035" max="12284" width="8.7109375" style="81"/>
    <col min="12285" max="12285" width="3.7109375" style="81" customWidth="1"/>
    <col min="12286" max="12286" width="59.7109375" style="81" customWidth="1"/>
    <col min="12287" max="12287" width="5.28515625" style="81" customWidth="1"/>
    <col min="12288" max="12288" width="8.28515625" style="81" customWidth="1"/>
    <col min="12289" max="12289" width="6.42578125" style="81" customWidth="1"/>
    <col min="12290" max="12290" width="14.28515625" style="81" customWidth="1"/>
    <col min="12291" max="12540" width="8.7109375" style="81"/>
    <col min="12541" max="12541" width="3.7109375" style="81" customWidth="1"/>
    <col min="12542" max="12542" width="59.7109375" style="81" customWidth="1"/>
    <col min="12543" max="12543" width="5.28515625" style="81" customWidth="1"/>
    <col min="12544" max="12544" width="8.28515625" style="81" customWidth="1"/>
    <col min="12545" max="12545" width="6.42578125" style="81" customWidth="1"/>
    <col min="12546" max="12546" width="14.28515625" style="81" customWidth="1"/>
    <col min="12547" max="12796" width="8.7109375" style="81"/>
    <col min="12797" max="12797" width="3.7109375" style="81" customWidth="1"/>
    <col min="12798" max="12798" width="59.7109375" style="81" customWidth="1"/>
    <col min="12799" max="12799" width="5.28515625" style="81" customWidth="1"/>
    <col min="12800" max="12800" width="8.28515625" style="81" customWidth="1"/>
    <col min="12801" max="12801" width="6.42578125" style="81" customWidth="1"/>
    <col min="12802" max="12802" width="14.28515625" style="81" customWidth="1"/>
    <col min="12803" max="13052" width="8.7109375" style="81"/>
    <col min="13053" max="13053" width="3.7109375" style="81" customWidth="1"/>
    <col min="13054" max="13054" width="59.7109375" style="81" customWidth="1"/>
    <col min="13055" max="13055" width="5.28515625" style="81" customWidth="1"/>
    <col min="13056" max="13056" width="8.28515625" style="81" customWidth="1"/>
    <col min="13057" max="13057" width="6.42578125" style="81" customWidth="1"/>
    <col min="13058" max="13058" width="14.28515625" style="81" customWidth="1"/>
    <col min="13059" max="13308" width="8.7109375" style="81"/>
    <col min="13309" max="13309" width="3.7109375" style="81" customWidth="1"/>
    <col min="13310" max="13310" width="59.7109375" style="81" customWidth="1"/>
    <col min="13311" max="13311" width="5.28515625" style="81" customWidth="1"/>
    <col min="13312" max="13312" width="8.28515625" style="81" customWidth="1"/>
    <col min="13313" max="13313" width="6.42578125" style="81" customWidth="1"/>
    <col min="13314" max="13314" width="14.28515625" style="81" customWidth="1"/>
    <col min="13315" max="13564" width="8.7109375" style="81"/>
    <col min="13565" max="13565" width="3.7109375" style="81" customWidth="1"/>
    <col min="13566" max="13566" width="59.7109375" style="81" customWidth="1"/>
    <col min="13567" max="13567" width="5.28515625" style="81" customWidth="1"/>
    <col min="13568" max="13568" width="8.28515625" style="81" customWidth="1"/>
    <col min="13569" max="13569" width="6.42578125" style="81" customWidth="1"/>
    <col min="13570" max="13570" width="14.28515625" style="81" customWidth="1"/>
    <col min="13571" max="13820" width="8.7109375" style="81"/>
    <col min="13821" max="13821" width="3.7109375" style="81" customWidth="1"/>
    <col min="13822" max="13822" width="59.7109375" style="81" customWidth="1"/>
    <col min="13823" max="13823" width="5.28515625" style="81" customWidth="1"/>
    <col min="13824" max="13824" width="8.28515625" style="81" customWidth="1"/>
    <col min="13825" max="13825" width="6.42578125" style="81" customWidth="1"/>
    <col min="13826" max="13826" width="14.28515625" style="81" customWidth="1"/>
    <col min="13827" max="14076" width="8.7109375" style="81"/>
    <col min="14077" max="14077" width="3.7109375" style="81" customWidth="1"/>
    <col min="14078" max="14078" width="59.7109375" style="81" customWidth="1"/>
    <col min="14079" max="14079" width="5.28515625" style="81" customWidth="1"/>
    <col min="14080" max="14080" width="8.28515625" style="81" customWidth="1"/>
    <col min="14081" max="14081" width="6.42578125" style="81" customWidth="1"/>
    <col min="14082" max="14082" width="14.28515625" style="81" customWidth="1"/>
    <col min="14083" max="14332" width="8.7109375" style="81"/>
    <col min="14333" max="14333" width="3.7109375" style="81" customWidth="1"/>
    <col min="14334" max="14334" width="59.7109375" style="81" customWidth="1"/>
    <col min="14335" max="14335" width="5.28515625" style="81" customWidth="1"/>
    <col min="14336" max="14336" width="8.28515625" style="81" customWidth="1"/>
    <col min="14337" max="14337" width="6.42578125" style="81" customWidth="1"/>
    <col min="14338" max="14338" width="14.28515625" style="81" customWidth="1"/>
    <col min="14339" max="14588" width="8.7109375" style="81"/>
    <col min="14589" max="14589" width="3.7109375" style="81" customWidth="1"/>
    <col min="14590" max="14590" width="59.7109375" style="81" customWidth="1"/>
    <col min="14591" max="14591" width="5.28515625" style="81" customWidth="1"/>
    <col min="14592" max="14592" width="8.28515625" style="81" customWidth="1"/>
    <col min="14593" max="14593" width="6.42578125" style="81" customWidth="1"/>
    <col min="14594" max="14594" width="14.28515625" style="81" customWidth="1"/>
    <col min="14595" max="14844" width="8.7109375" style="81"/>
    <col min="14845" max="14845" width="3.7109375" style="81" customWidth="1"/>
    <col min="14846" max="14846" width="59.7109375" style="81" customWidth="1"/>
    <col min="14847" max="14847" width="5.28515625" style="81" customWidth="1"/>
    <col min="14848" max="14848" width="8.28515625" style="81" customWidth="1"/>
    <col min="14849" max="14849" width="6.42578125" style="81" customWidth="1"/>
    <col min="14850" max="14850" width="14.28515625" style="81" customWidth="1"/>
    <col min="14851" max="15100" width="8.7109375" style="81"/>
    <col min="15101" max="15101" width="3.7109375" style="81" customWidth="1"/>
    <col min="15102" max="15102" width="59.7109375" style="81" customWidth="1"/>
    <col min="15103" max="15103" width="5.28515625" style="81" customWidth="1"/>
    <col min="15104" max="15104" width="8.28515625" style="81" customWidth="1"/>
    <col min="15105" max="15105" width="6.42578125" style="81" customWidth="1"/>
    <col min="15106" max="15106" width="14.28515625" style="81" customWidth="1"/>
    <col min="15107" max="15356" width="8.7109375" style="81"/>
    <col min="15357" max="15357" width="3.7109375" style="81" customWidth="1"/>
    <col min="15358" max="15358" width="59.7109375" style="81" customWidth="1"/>
    <col min="15359" max="15359" width="5.28515625" style="81" customWidth="1"/>
    <col min="15360" max="15360" width="8.28515625" style="81" customWidth="1"/>
    <col min="15361" max="15361" width="6.42578125" style="81" customWidth="1"/>
    <col min="15362" max="15362" width="14.28515625" style="81" customWidth="1"/>
    <col min="15363" max="15612" width="8.7109375" style="81"/>
    <col min="15613" max="15613" width="3.7109375" style="81" customWidth="1"/>
    <col min="15614" max="15614" width="59.7109375" style="81" customWidth="1"/>
    <col min="15615" max="15615" width="5.28515625" style="81" customWidth="1"/>
    <col min="15616" max="15616" width="8.28515625" style="81" customWidth="1"/>
    <col min="15617" max="15617" width="6.42578125" style="81" customWidth="1"/>
    <col min="15618" max="15618" width="14.28515625" style="81" customWidth="1"/>
    <col min="15619" max="15868" width="8.7109375" style="81"/>
    <col min="15869" max="15869" width="3.7109375" style="81" customWidth="1"/>
    <col min="15870" max="15870" width="59.7109375" style="81" customWidth="1"/>
    <col min="15871" max="15871" width="5.28515625" style="81" customWidth="1"/>
    <col min="15872" max="15872" width="8.28515625" style="81" customWidth="1"/>
    <col min="15873" max="15873" width="6.42578125" style="81" customWidth="1"/>
    <col min="15874" max="15874" width="14.28515625" style="81" customWidth="1"/>
    <col min="15875" max="16124" width="8.7109375" style="81"/>
    <col min="16125" max="16125" width="3.7109375" style="81" customWidth="1"/>
    <col min="16126" max="16126" width="59.7109375" style="81" customWidth="1"/>
    <col min="16127" max="16127" width="5.28515625" style="81" customWidth="1"/>
    <col min="16128" max="16128" width="8.28515625" style="81" customWidth="1"/>
    <col min="16129" max="16129" width="6.42578125" style="81" customWidth="1"/>
    <col min="16130" max="16130" width="14.28515625" style="81" customWidth="1"/>
    <col min="16131" max="16384" width="8.7109375" style="81"/>
  </cols>
  <sheetData>
    <row r="1" spans="1:7" ht="14.45" customHeight="1" x14ac:dyDescent="0.25">
      <c r="A1" s="352"/>
      <c r="B1" s="352"/>
      <c r="C1" s="352"/>
      <c r="D1" s="352"/>
      <c r="E1" s="352"/>
      <c r="F1" s="352"/>
    </row>
    <row r="2" spans="1:7" ht="22.5" customHeight="1" x14ac:dyDescent="0.25">
      <c r="A2" s="351" t="s">
        <v>62</v>
      </c>
      <c r="B2" s="351"/>
      <c r="C2" s="351"/>
      <c r="D2" s="351"/>
      <c r="E2" s="351"/>
      <c r="F2" s="351"/>
    </row>
    <row r="3" spans="1:7" ht="24" customHeight="1" x14ac:dyDescent="0.25">
      <c r="A3" s="350" t="str">
        <f>COVER!A25</f>
        <v>PROPOSED CONSTRUCTION OF FM RADIO KISMAYO</v>
      </c>
      <c r="B3" s="350"/>
      <c r="C3" s="350"/>
      <c r="D3" s="350"/>
      <c r="E3" s="350"/>
      <c r="F3" s="350"/>
    </row>
    <row r="4" spans="1:7" ht="24.95" customHeight="1" x14ac:dyDescent="0.25">
      <c r="A4" s="82" t="s">
        <v>35</v>
      </c>
      <c r="B4" s="83" t="s">
        <v>0</v>
      </c>
      <c r="C4" s="84" t="s">
        <v>1</v>
      </c>
      <c r="D4" s="85" t="s">
        <v>29</v>
      </c>
      <c r="E4" s="86" t="s">
        <v>2</v>
      </c>
      <c r="F4" s="87" t="s">
        <v>3</v>
      </c>
      <c r="G4" s="243"/>
    </row>
    <row r="5" spans="1:7" x14ac:dyDescent="0.25">
      <c r="A5" s="244"/>
      <c r="B5" s="245"/>
      <c r="C5" s="246"/>
      <c r="D5" s="247"/>
      <c r="E5" s="248"/>
      <c r="F5" s="248"/>
    </row>
    <row r="6" spans="1:7" ht="28.5" customHeight="1" x14ac:dyDescent="0.25">
      <c r="A6" s="249"/>
      <c r="B6" s="212" t="str">
        <f>COVER!A5</f>
        <v>RADIO KISMAYO FM- JUBALAND</v>
      </c>
      <c r="C6" s="209"/>
      <c r="D6" s="250"/>
      <c r="E6" s="251"/>
      <c r="F6" s="251"/>
    </row>
    <row r="7" spans="1:7" ht="36.4" customHeight="1" x14ac:dyDescent="0.25">
      <c r="A7" s="249"/>
      <c r="B7" s="218" t="s">
        <v>98</v>
      </c>
      <c r="C7" s="209"/>
      <c r="D7" s="250"/>
      <c r="E7" s="251"/>
      <c r="F7" s="251"/>
    </row>
    <row r="8" spans="1:7" ht="14.1" customHeight="1" x14ac:dyDescent="0.25">
      <c r="A8" s="249"/>
      <c r="B8" s="212"/>
      <c r="C8" s="209"/>
      <c r="D8" s="250"/>
      <c r="E8" s="251"/>
      <c r="F8" s="251"/>
    </row>
    <row r="9" spans="1:7" ht="33.75" customHeight="1" x14ac:dyDescent="0.25">
      <c r="A9" s="249"/>
      <c r="B9" s="212" t="s">
        <v>276</v>
      </c>
      <c r="C9" s="209"/>
      <c r="D9" s="250"/>
      <c r="E9" s="251"/>
      <c r="F9" s="251"/>
    </row>
    <row r="10" spans="1:7" ht="14.1" customHeight="1" x14ac:dyDescent="0.25">
      <c r="A10" s="249"/>
      <c r="B10" s="252"/>
      <c r="C10" s="209"/>
      <c r="D10" s="250"/>
      <c r="E10" s="251"/>
      <c r="F10" s="251"/>
    </row>
    <row r="11" spans="1:7" ht="14.1" customHeight="1" x14ac:dyDescent="0.25">
      <c r="A11" s="249"/>
      <c r="B11" s="253" t="s">
        <v>49</v>
      </c>
      <c r="C11" s="209"/>
      <c r="D11" s="250"/>
      <c r="E11" s="251"/>
      <c r="F11" s="251"/>
    </row>
    <row r="12" spans="1:7" x14ac:dyDescent="0.25">
      <c r="A12" s="249"/>
      <c r="B12" s="252"/>
      <c r="C12" s="209"/>
      <c r="D12" s="250"/>
      <c r="E12" s="251"/>
      <c r="F12" s="251"/>
    </row>
    <row r="13" spans="1:7" s="231" customFormat="1" ht="24" customHeight="1" x14ac:dyDescent="0.25">
      <c r="A13" s="254" t="s">
        <v>4</v>
      </c>
      <c r="B13" s="212" t="s">
        <v>166</v>
      </c>
      <c r="C13" s="209"/>
      <c r="D13" s="250"/>
      <c r="E13" s="317"/>
      <c r="F13" s="255"/>
    </row>
    <row r="14" spans="1:7" x14ac:dyDescent="0.25">
      <c r="A14" s="249"/>
      <c r="B14" s="256"/>
      <c r="C14" s="209"/>
      <c r="D14" s="250"/>
      <c r="E14" s="251"/>
      <c r="F14" s="251"/>
    </row>
    <row r="15" spans="1:7" ht="35.65" customHeight="1" x14ac:dyDescent="0.25">
      <c r="A15" s="249">
        <v>1</v>
      </c>
      <c r="B15" s="104" t="s">
        <v>102</v>
      </c>
      <c r="C15" s="209"/>
      <c r="D15" s="250"/>
      <c r="E15" s="251"/>
      <c r="F15" s="251" t="str">
        <f>IF(ISBLANK(Main_Building28[[#This Row],[UNIT]]),"",Main_Building28[[#This Row],[QTY]]*Main_Building28[[#This Row],[RATE]])</f>
        <v/>
      </c>
    </row>
    <row r="16" spans="1:7" ht="32.25" customHeight="1" x14ac:dyDescent="0.25">
      <c r="A16" s="257" t="s">
        <v>281</v>
      </c>
      <c r="B16" s="256" t="s">
        <v>168</v>
      </c>
      <c r="C16" s="257" t="s">
        <v>11</v>
      </c>
      <c r="D16" s="250">
        <f>85*0.6*1.2</f>
        <v>61.199999999999996</v>
      </c>
      <c r="E16" s="251">
        <v>0</v>
      </c>
      <c r="F16" s="251">
        <f>IF(ISBLANK(Main_Building28[[#This Row],[UNIT]]),"",Main_Building28[[#This Row],[QTY]]*Main_Building28[[#This Row],[RATE]])</f>
        <v>0</v>
      </c>
    </row>
    <row r="17" spans="1:6" ht="21" customHeight="1" x14ac:dyDescent="0.25">
      <c r="A17" s="257" t="s">
        <v>283</v>
      </c>
      <c r="B17" s="256" t="s">
        <v>169</v>
      </c>
      <c r="C17" s="257" t="s">
        <v>11</v>
      </c>
      <c r="D17" s="250">
        <f>21*1*1*1.5</f>
        <v>31.5</v>
      </c>
      <c r="E17" s="251">
        <v>0</v>
      </c>
      <c r="F17" s="251">
        <f>IF(ISBLANK(Main_Building28[[#This Row],[UNIT]]),"",Main_Building28[[#This Row],[QTY]]*Main_Building28[[#This Row],[RATE]])</f>
        <v>0</v>
      </c>
    </row>
    <row r="18" spans="1:6" x14ac:dyDescent="0.25">
      <c r="A18" s="249"/>
      <c r="B18" s="256"/>
      <c r="C18" s="209"/>
      <c r="D18" s="250"/>
      <c r="E18" s="251"/>
      <c r="F18" s="251" t="str">
        <f>IF(ISBLANK(Main_Building28[[#This Row],[UNIT]]),"",Main_Building28[[#This Row],[QTY]]*Main_Building28[[#This Row],[RATE]])</f>
        <v/>
      </c>
    </row>
    <row r="19" spans="1:6" ht="24" customHeight="1" x14ac:dyDescent="0.25">
      <c r="A19" s="249">
        <v>2</v>
      </c>
      <c r="B19" s="258" t="s">
        <v>14</v>
      </c>
      <c r="C19" s="259"/>
      <c r="D19" s="260"/>
      <c r="E19" s="318"/>
      <c r="F19" s="251" t="str">
        <f>IF(ISBLANK(Main_Building28[[#This Row],[UNIT]]),"",Main_Building28[[#This Row],[QTY]]*Main_Building28[[#This Row],[RATE]])</f>
        <v/>
      </c>
    </row>
    <row r="20" spans="1:6" ht="32.25" customHeight="1" x14ac:dyDescent="0.25">
      <c r="A20" s="257" t="s">
        <v>281</v>
      </c>
      <c r="B20" s="256" t="s">
        <v>56</v>
      </c>
      <c r="C20" s="257" t="s">
        <v>11</v>
      </c>
      <c r="D20" s="250">
        <v>51</v>
      </c>
      <c r="E20" s="251">
        <v>0</v>
      </c>
      <c r="F20" s="251">
        <f>IF(ISBLANK(Main_Building28[[#This Row],[UNIT]]),"",Main_Building28[[#This Row],[QTY]]*Main_Building28[[#This Row],[RATE]])</f>
        <v>0</v>
      </c>
    </row>
    <row r="21" spans="1:6" ht="21" customHeight="1" x14ac:dyDescent="0.25">
      <c r="A21" s="257" t="s">
        <v>283</v>
      </c>
      <c r="B21" s="256" t="s">
        <v>31</v>
      </c>
      <c r="C21" s="257" t="s">
        <v>35</v>
      </c>
      <c r="D21" s="250">
        <v>1</v>
      </c>
      <c r="E21" s="251">
        <v>0</v>
      </c>
      <c r="F21" s="251">
        <f>IF(ISBLANK(Main_Building28[[#This Row],[UNIT]]),"",Main_Building28[[#This Row],[QTY]]*Main_Building28[[#This Row],[RATE]])</f>
        <v>0</v>
      </c>
    </row>
    <row r="22" spans="1:6" ht="14.25" customHeight="1" x14ac:dyDescent="0.25">
      <c r="A22" s="249"/>
      <c r="B22" s="256"/>
      <c r="C22" s="209"/>
      <c r="D22" s="250"/>
      <c r="E22" s="251"/>
      <c r="F22" s="251"/>
    </row>
    <row r="23" spans="1:6" ht="24" customHeight="1" x14ac:dyDescent="0.25">
      <c r="A23" s="249">
        <v>3</v>
      </c>
      <c r="B23" s="258" t="s">
        <v>106</v>
      </c>
      <c r="C23" s="257"/>
      <c r="D23" s="250"/>
      <c r="E23" s="251"/>
      <c r="F23" s="251" t="str">
        <f>IF(ISBLANK(Main_Building28[[#This Row],[UNIT]]),"",Main_Building28[[#This Row],[QTY]]*Main_Building28[[#This Row],[RATE]])</f>
        <v/>
      </c>
    </row>
    <row r="24" spans="1:6" ht="24" customHeight="1" x14ac:dyDescent="0.25">
      <c r="A24" s="249"/>
      <c r="B24" s="296" t="s">
        <v>53</v>
      </c>
      <c r="C24" s="257"/>
      <c r="D24" s="250"/>
      <c r="E24" s="251"/>
      <c r="F24" s="251" t="str">
        <f>IF(ISBLANK(Main_Building28[[#This Row],[UNIT]]),"",Main_Building28[[#This Row],[QTY]]*Main_Building28[[#This Row],[RATE]])</f>
        <v/>
      </c>
    </row>
    <row r="25" spans="1:6" ht="21" customHeight="1" x14ac:dyDescent="0.25">
      <c r="A25" s="257" t="s">
        <v>281</v>
      </c>
      <c r="B25" s="256" t="s">
        <v>107</v>
      </c>
      <c r="C25" s="261" t="s">
        <v>11</v>
      </c>
      <c r="D25" s="250">
        <f>85*0.6*0.05</f>
        <v>2.5500000000000003</v>
      </c>
      <c r="E25" s="251">
        <v>0</v>
      </c>
      <c r="F25" s="251">
        <f>IF(ISBLANK(Main_Building28[[#This Row],[UNIT]]),"",Main_Building28[[#This Row],[QTY]]*Main_Building28[[#This Row],[RATE]])</f>
        <v>0</v>
      </c>
    </row>
    <row r="26" spans="1:6" ht="21" customHeight="1" x14ac:dyDescent="0.25">
      <c r="A26" s="257" t="s">
        <v>283</v>
      </c>
      <c r="B26" s="256" t="s">
        <v>92</v>
      </c>
      <c r="C26" s="261" t="s">
        <v>11</v>
      </c>
      <c r="D26" s="250">
        <f>21*1*1*0.05</f>
        <v>1.05</v>
      </c>
      <c r="E26" s="251">
        <v>0</v>
      </c>
      <c r="F26" s="251">
        <f>IF(ISBLANK(Main_Building28[[#This Row],[UNIT]]),"",Main_Building28[[#This Row],[QTY]]*Main_Building28[[#This Row],[RATE]])</f>
        <v>0</v>
      </c>
    </row>
    <row r="27" spans="1:6" x14ac:dyDescent="0.25">
      <c r="A27" s="249"/>
      <c r="B27" s="256"/>
      <c r="C27" s="209"/>
      <c r="D27" s="250"/>
      <c r="E27" s="251"/>
      <c r="F27" s="251" t="str">
        <f>IF(ISBLANK(Main_Building28[[#This Row],[UNIT]]),"",Main_Building28[[#This Row],[QTY]]*Main_Building28[[#This Row],[RATE]])</f>
        <v/>
      </c>
    </row>
    <row r="28" spans="1:6" ht="28.5" x14ac:dyDescent="0.25">
      <c r="A28" s="249"/>
      <c r="B28" s="296" t="s">
        <v>108</v>
      </c>
      <c r="C28" s="257"/>
      <c r="D28" s="250"/>
      <c r="E28" s="251"/>
      <c r="F28" s="251" t="str">
        <f>IF(ISBLANK(Main_Building28[[#This Row],[UNIT]]),"",Main_Building28[[#This Row],[QTY]]*Main_Building28[[#This Row],[RATE]])</f>
        <v/>
      </c>
    </row>
    <row r="29" spans="1:6" x14ac:dyDescent="0.25">
      <c r="A29" s="249"/>
      <c r="B29" s="262"/>
      <c r="C29" s="257"/>
      <c r="D29" s="250"/>
      <c r="E29" s="251"/>
      <c r="F29" s="251" t="str">
        <f>IF(ISBLANK(Main_Building28[[#This Row],[UNIT]]),"",Main_Building28[[#This Row],[QTY]]*Main_Building28[[#This Row],[RATE]])</f>
        <v/>
      </c>
    </row>
    <row r="30" spans="1:6" ht="21" customHeight="1" x14ac:dyDescent="0.25">
      <c r="A30" s="257" t="s">
        <v>281</v>
      </c>
      <c r="B30" s="256" t="s">
        <v>109</v>
      </c>
      <c r="C30" s="257" t="s">
        <v>11</v>
      </c>
      <c r="D30" s="250">
        <f>85*0.6*0.2</f>
        <v>10.200000000000001</v>
      </c>
      <c r="E30" s="251">
        <v>0</v>
      </c>
      <c r="F30" s="251">
        <f>IF(ISBLANK(Main_Building28[[#This Row],[UNIT]]),"",Main_Building28[[#This Row],[QTY]]*Main_Building28[[#This Row],[RATE]])</f>
        <v>0</v>
      </c>
    </row>
    <row r="31" spans="1:6" ht="21" customHeight="1" x14ac:dyDescent="0.25">
      <c r="A31" s="257" t="s">
        <v>283</v>
      </c>
      <c r="B31" s="256" t="s">
        <v>110</v>
      </c>
      <c r="C31" s="209" t="s">
        <v>11</v>
      </c>
      <c r="D31" s="250">
        <f>21*0.3*1*1</f>
        <v>6.3</v>
      </c>
      <c r="E31" s="251">
        <f>E30</f>
        <v>0</v>
      </c>
      <c r="F31" s="251">
        <f>IF(ISBLANK(Main_Building28[[#This Row],[UNIT]]),"",Main_Building28[[#This Row],[QTY]]*Main_Building28[[#This Row],[RATE]])</f>
        <v>0</v>
      </c>
    </row>
    <row r="32" spans="1:6" ht="21" customHeight="1" x14ac:dyDescent="0.25">
      <c r="A32" s="257" t="s">
        <v>285</v>
      </c>
      <c r="B32" s="256" t="s">
        <v>170</v>
      </c>
      <c r="C32" s="209" t="s">
        <v>11</v>
      </c>
      <c r="D32" s="250">
        <f>21*0.3*0.3*1.5</f>
        <v>2.835</v>
      </c>
      <c r="E32" s="251">
        <f>E30</f>
        <v>0</v>
      </c>
      <c r="F32" s="251">
        <f>IF(ISBLANK(Main_Building28[[#This Row],[UNIT]]),"",Main_Building28[[#This Row],[QTY]]*Main_Building28[[#This Row],[RATE]])</f>
        <v>0</v>
      </c>
    </row>
    <row r="33" spans="1:6" ht="21" customHeight="1" x14ac:dyDescent="0.25">
      <c r="A33" s="257" t="s">
        <v>286</v>
      </c>
      <c r="B33" s="256" t="s">
        <v>171</v>
      </c>
      <c r="C33" s="209" t="s">
        <v>11</v>
      </c>
      <c r="D33" s="250">
        <f>85*0.4*0.2</f>
        <v>6.8000000000000007</v>
      </c>
      <c r="E33" s="251">
        <f>E30</f>
        <v>0</v>
      </c>
      <c r="F33" s="251">
        <f>IF(ISBLANK(Main_Building28[[#This Row],[UNIT]]),"",Main_Building28[[#This Row],[QTY]]*Main_Building28[[#This Row],[RATE]])</f>
        <v>0</v>
      </c>
    </row>
    <row r="34" spans="1:6" x14ac:dyDescent="0.25">
      <c r="A34" s="249"/>
      <c r="B34" s="256"/>
      <c r="C34" s="209"/>
      <c r="D34" s="250"/>
      <c r="E34" s="251"/>
      <c r="F34" s="251" t="str">
        <f>IF(ISBLANK(Main_Building28[[#This Row],[UNIT]]),"",Main_Building28[[#This Row],[QTY]]*Main_Building28[[#This Row],[RATE]])</f>
        <v/>
      </c>
    </row>
    <row r="35" spans="1:6" ht="24" customHeight="1" x14ac:dyDescent="0.25">
      <c r="A35" s="249">
        <v>4</v>
      </c>
      <c r="B35" s="258" t="s">
        <v>114</v>
      </c>
      <c r="C35" s="257"/>
      <c r="D35" s="250"/>
      <c r="E35" s="251"/>
      <c r="F35" s="251" t="str">
        <f>IF(ISBLANK(Main_Building28[[#This Row],[UNIT]]),"",Main_Building28[[#This Row],[QTY]]*Main_Building28[[#This Row],[RATE]])</f>
        <v/>
      </c>
    </row>
    <row r="36" spans="1:6" ht="42.75" x14ac:dyDescent="0.25">
      <c r="A36" s="257"/>
      <c r="B36" s="296" t="s">
        <v>115</v>
      </c>
      <c r="C36" s="257"/>
      <c r="D36" s="250"/>
      <c r="E36" s="251"/>
      <c r="F36" s="251" t="str">
        <f>IF(ISBLANK(Main_Building28[[#This Row],[UNIT]]),"",Main_Building28[[#This Row],[QTY]]*Main_Building28[[#This Row],[RATE]])</f>
        <v/>
      </c>
    </row>
    <row r="37" spans="1:6" ht="21" customHeight="1" x14ac:dyDescent="0.25">
      <c r="A37" s="257" t="s">
        <v>281</v>
      </c>
      <c r="B37" s="256" t="s">
        <v>172</v>
      </c>
      <c r="C37" s="257" t="s">
        <v>48</v>
      </c>
      <c r="D37" s="250">
        <f>(85/0.3*1.1)*0.395+(1.8/0.2*1.1*22)*0.395+(85/0.3*0.7)*0.395</f>
        <v>287.48099999999999</v>
      </c>
      <c r="E37" s="251">
        <v>0</v>
      </c>
      <c r="F37" s="251">
        <f>IF(ISBLANK(Main_Building28[[#This Row],[UNIT]]),"",Main_Building28[[#This Row],[QTY]]*Main_Building28[[#This Row],[RATE]])</f>
        <v>0</v>
      </c>
    </row>
    <row r="38" spans="1:6" ht="21" customHeight="1" x14ac:dyDescent="0.25">
      <c r="A38" s="257" t="s">
        <v>283</v>
      </c>
      <c r="B38" s="256" t="s">
        <v>173</v>
      </c>
      <c r="C38" s="257" t="s">
        <v>48</v>
      </c>
      <c r="D38" s="250">
        <f>(85*3)*0.62</f>
        <v>158.1</v>
      </c>
      <c r="E38" s="251">
        <f>E37</f>
        <v>0</v>
      </c>
      <c r="F38" s="251">
        <f>IF(ISBLANK(Main_Building28[[#This Row],[UNIT]]),"",Main_Building28[[#This Row],[QTY]]*Main_Building28[[#This Row],[RATE]])</f>
        <v>0</v>
      </c>
    </row>
    <row r="39" spans="1:6" ht="21" customHeight="1" x14ac:dyDescent="0.25">
      <c r="A39" s="257" t="s">
        <v>285</v>
      </c>
      <c r="B39" s="256" t="s">
        <v>174</v>
      </c>
      <c r="C39" s="257" t="s">
        <v>48</v>
      </c>
      <c r="D39" s="250">
        <f>85*4*0.89+(12*1.3*21*0.89)</f>
        <v>594.16399999999999</v>
      </c>
      <c r="E39" s="251">
        <f>E37</f>
        <v>0</v>
      </c>
      <c r="F39" s="251">
        <f>IF(ISBLANK(Main_Building28[[#This Row],[UNIT]]),"",Main_Building28[[#This Row],[QTY]]*Main_Building28[[#This Row],[RATE]])</f>
        <v>0</v>
      </c>
    </row>
    <row r="40" spans="1:6" x14ac:dyDescent="0.25">
      <c r="A40" s="257"/>
      <c r="B40" s="256"/>
      <c r="C40" s="209"/>
      <c r="D40" s="250"/>
      <c r="E40" s="251"/>
      <c r="F40" s="251"/>
    </row>
    <row r="41" spans="1:6" ht="24" customHeight="1" x14ac:dyDescent="0.25">
      <c r="A41" s="249">
        <v>5</v>
      </c>
      <c r="B41" s="258" t="s">
        <v>118</v>
      </c>
      <c r="C41" s="257"/>
      <c r="D41" s="250"/>
      <c r="E41" s="251"/>
      <c r="F41" s="251" t="str">
        <f>IF(ISBLANK(Main_Building28[[#This Row],[UNIT]]),"",Main_Building28[[#This Row],[QTY]]*Main_Building28[[#This Row],[RATE]])</f>
        <v/>
      </c>
    </row>
    <row r="42" spans="1:6" ht="28.5" x14ac:dyDescent="0.25">
      <c r="A42" s="257"/>
      <c r="B42" s="296" t="s">
        <v>60</v>
      </c>
      <c r="C42" s="249"/>
      <c r="D42" s="263"/>
      <c r="E42" s="319"/>
      <c r="F42" s="251" t="str">
        <f>IF(ISBLANK(Main_Building28[[#This Row],[UNIT]]),"",Main_Building28[[#This Row],[QTY]]*Main_Building28[[#This Row],[RATE]])</f>
        <v/>
      </c>
    </row>
    <row r="43" spans="1:6" ht="21" customHeight="1" x14ac:dyDescent="0.25">
      <c r="A43" s="257" t="s">
        <v>281</v>
      </c>
      <c r="B43" s="256" t="s">
        <v>119</v>
      </c>
      <c r="C43" s="257" t="s">
        <v>5</v>
      </c>
      <c r="D43" s="250">
        <f>85*2</f>
        <v>170</v>
      </c>
      <c r="E43" s="251">
        <v>0</v>
      </c>
      <c r="F43" s="251">
        <f>IF(ISBLANK(Main_Building28[[#This Row],[UNIT]]),"",Main_Building28[[#This Row],[QTY]]*Main_Building28[[#This Row],[RATE]])</f>
        <v>0</v>
      </c>
    </row>
    <row r="44" spans="1:6" ht="21" customHeight="1" x14ac:dyDescent="0.25">
      <c r="A44" s="257" t="s">
        <v>283</v>
      </c>
      <c r="B44" s="256" t="s">
        <v>120</v>
      </c>
      <c r="C44" s="257" t="s">
        <v>5</v>
      </c>
      <c r="D44" s="250">
        <f>21*4*0.3</f>
        <v>25.2</v>
      </c>
      <c r="E44" s="251">
        <f>E43</f>
        <v>0</v>
      </c>
      <c r="F44" s="251">
        <f>IF(ISBLANK(Main_Building28[[#This Row],[UNIT]]),"",Main_Building28[[#This Row],[QTY]]*Main_Building28[[#This Row],[RATE]])</f>
        <v>0</v>
      </c>
    </row>
    <row r="45" spans="1:6" ht="21" customHeight="1" x14ac:dyDescent="0.25">
      <c r="A45" s="257" t="s">
        <v>285</v>
      </c>
      <c r="B45" s="256" t="s">
        <v>175</v>
      </c>
      <c r="C45" s="257" t="s">
        <v>5</v>
      </c>
      <c r="D45" s="250">
        <f>1.8*1.2*21</f>
        <v>45.36</v>
      </c>
      <c r="E45" s="251">
        <f>E43</f>
        <v>0</v>
      </c>
      <c r="F45" s="251">
        <f>IF(ISBLANK(Main_Building28[[#This Row],[UNIT]]),"",Main_Building28[[#This Row],[QTY]]*Main_Building28[[#This Row],[RATE]])</f>
        <v>0</v>
      </c>
    </row>
    <row r="46" spans="1:6" x14ac:dyDescent="0.25">
      <c r="A46" s="257"/>
      <c r="B46" s="256"/>
      <c r="C46" s="209"/>
      <c r="D46" s="250"/>
      <c r="E46" s="251"/>
      <c r="F46" s="251" t="str">
        <f>IF(ISBLANK(Main_Building28[[#This Row],[UNIT]]),"",Main_Building28[[#This Row],[QTY]]*Main_Building28[[#This Row],[RATE]])</f>
        <v/>
      </c>
    </row>
    <row r="47" spans="1:6" ht="24" customHeight="1" x14ac:dyDescent="0.25">
      <c r="A47" s="249">
        <v>6</v>
      </c>
      <c r="B47" s="258" t="s">
        <v>125</v>
      </c>
      <c r="C47" s="257"/>
      <c r="D47" s="250"/>
      <c r="E47" s="251"/>
      <c r="F47" s="251" t="str">
        <f>IF(ISBLANK(Main_Building28[[#This Row],[UNIT]]),"",Main_Building28[[#This Row],[QTY]]*Main_Building28[[#This Row],[RATE]])</f>
        <v/>
      </c>
    </row>
    <row r="48" spans="1:6" ht="46.5" customHeight="1" x14ac:dyDescent="0.25">
      <c r="A48" s="257"/>
      <c r="B48" s="296" t="s">
        <v>126</v>
      </c>
      <c r="C48" s="257"/>
      <c r="D48" s="250"/>
      <c r="E48" s="251"/>
      <c r="F48" s="251" t="str">
        <f>IF(ISBLANK(Main_Building28[[#This Row],[UNIT]]),"",Main_Building28[[#This Row],[QTY]]*Main_Building28[[#This Row],[RATE]])</f>
        <v/>
      </c>
    </row>
    <row r="49" spans="1:6" ht="24.75" customHeight="1" x14ac:dyDescent="0.25">
      <c r="A49" s="257" t="s">
        <v>281</v>
      </c>
      <c r="B49" s="256" t="s">
        <v>61</v>
      </c>
      <c r="C49" s="257" t="s">
        <v>11</v>
      </c>
      <c r="D49" s="250">
        <f>85*0.4*1.5</f>
        <v>51</v>
      </c>
      <c r="E49" s="251">
        <v>0</v>
      </c>
      <c r="F49" s="251">
        <f>IF(ISBLANK(Main_Building28[[#This Row],[UNIT]]),"",Main_Building28[[#This Row],[QTY]]*Main_Building28[[#This Row],[RATE]])</f>
        <v>0</v>
      </c>
    </row>
    <row r="50" spans="1:6" x14ac:dyDescent="0.25">
      <c r="A50" s="257"/>
      <c r="B50" s="256"/>
      <c r="C50" s="209"/>
      <c r="D50" s="250"/>
      <c r="E50" s="251"/>
      <c r="F50" s="251" t="str">
        <f>IF(ISBLANK(Main_Building28[[#This Row],[UNIT]]),"",Main_Building28[[#This Row],[QTY]]*Main_Building28[[#This Row],[RATE]])</f>
        <v/>
      </c>
    </row>
    <row r="51" spans="1:6" ht="24" customHeight="1" x14ac:dyDescent="0.25">
      <c r="A51" s="249">
        <v>7</v>
      </c>
      <c r="B51" s="258" t="s">
        <v>54</v>
      </c>
      <c r="C51" s="209"/>
      <c r="D51" s="250"/>
      <c r="E51" s="251"/>
      <c r="F51" s="251" t="str">
        <f>IF(ISBLANK(Main_Building28[[#This Row],[UNIT]]),"",Main_Building28[[#This Row],[QTY]]*Main_Building28[[#This Row],[RATE]])</f>
        <v/>
      </c>
    </row>
    <row r="52" spans="1:6" ht="21" customHeight="1" x14ac:dyDescent="0.25">
      <c r="A52" s="257" t="s">
        <v>281</v>
      </c>
      <c r="B52" s="200" t="s">
        <v>127</v>
      </c>
      <c r="C52" s="264" t="s">
        <v>5</v>
      </c>
      <c r="D52" s="250">
        <f>85*0.6*2</f>
        <v>102</v>
      </c>
      <c r="E52" s="251">
        <v>0</v>
      </c>
      <c r="F52" s="251">
        <f>IF(ISBLANK(Main_Building28[[#This Row],[UNIT]]),"",Main_Building28[[#This Row],[QTY]]*Main_Building28[[#This Row],[RATE]])</f>
        <v>0</v>
      </c>
    </row>
    <row r="53" spans="1:6" ht="21" customHeight="1" x14ac:dyDescent="0.25">
      <c r="A53" s="257" t="s">
        <v>283</v>
      </c>
      <c r="B53" s="200" t="s">
        <v>128</v>
      </c>
      <c r="C53" s="264" t="s">
        <v>5</v>
      </c>
      <c r="D53" s="250">
        <f>D52</f>
        <v>102</v>
      </c>
      <c r="E53" s="251">
        <v>0</v>
      </c>
      <c r="F53" s="251">
        <f>IF(ISBLANK(Main_Building28[[#This Row],[UNIT]]),"",Main_Building28[[#This Row],[QTY]]*Main_Building28[[#This Row],[RATE]])</f>
        <v>0</v>
      </c>
    </row>
    <row r="54" spans="1:6" ht="17.25" thickBot="1" x14ac:dyDescent="0.3">
      <c r="A54" s="249"/>
      <c r="B54" s="212"/>
      <c r="C54" s="249"/>
      <c r="D54" s="250"/>
      <c r="E54" s="251"/>
      <c r="F54" s="251" t="str">
        <f>IF(ISBLANK(Main_Building28[[#This Row],[UNIT]]),"",Main_Building28[[#This Row],[QTY]]*Main_Building28[[#This Row],[RATE]])</f>
        <v/>
      </c>
    </row>
    <row r="55" spans="1:6" ht="29.25" thickBot="1" x14ac:dyDescent="0.3">
      <c r="A55" s="124"/>
      <c r="B55" s="125" t="s">
        <v>150</v>
      </c>
      <c r="C55" s="126"/>
      <c r="D55" s="40"/>
      <c r="E55" s="127"/>
      <c r="F55" s="128">
        <f>SUM(F3:F53)</f>
        <v>0</v>
      </c>
    </row>
    <row r="56" spans="1:6" x14ac:dyDescent="0.25">
      <c r="A56" s="249"/>
      <c r="B56" s="212"/>
      <c r="C56" s="257"/>
      <c r="D56" s="250"/>
      <c r="E56" s="251"/>
      <c r="F56" s="251" t="str">
        <f>IF(ISBLANK(Main_Building28[[#This Row],[UNIT]]),"",Main_Building28[[#This Row],[QTY]]*Main_Building28[[#This Row],[RATE]])</f>
        <v/>
      </c>
    </row>
    <row r="57" spans="1:6" x14ac:dyDescent="0.25">
      <c r="A57" s="249"/>
      <c r="B57" s="212" t="str">
        <f>B6</f>
        <v>RADIO KISMAYO FM- JUBALAND</v>
      </c>
      <c r="C57" s="257"/>
      <c r="D57" s="250"/>
      <c r="E57" s="251"/>
      <c r="F57" s="251" t="str">
        <f>IF(ISBLANK(Main_Building28[[#This Row],[UNIT]]),"",Main_Building28[[#This Row],[QTY]]*Main_Building28[[#This Row],[RATE]])</f>
        <v/>
      </c>
    </row>
    <row r="58" spans="1:6" x14ac:dyDescent="0.25">
      <c r="A58" s="249"/>
      <c r="B58" s="212"/>
      <c r="C58" s="257"/>
      <c r="D58" s="250"/>
      <c r="E58" s="251"/>
      <c r="F58" s="251" t="str">
        <f>IF(ISBLANK(Main_Building28[[#This Row],[UNIT]]),"",Main_Building28[[#This Row],[QTY]]*Main_Building28[[#This Row],[RATE]])</f>
        <v/>
      </c>
    </row>
    <row r="59" spans="1:6" ht="28.5" x14ac:dyDescent="0.25">
      <c r="A59" s="249"/>
      <c r="B59" s="212" t="str">
        <f>B9</f>
        <v>SECTION NO. 2: BOUNDARY WALL AND GATES (Length =84.4m, Height = 2.5m)</v>
      </c>
      <c r="C59" s="257"/>
      <c r="D59" s="250"/>
      <c r="E59" s="251"/>
      <c r="F59" s="251" t="str">
        <f>IF(ISBLANK(Main_Building28[[#This Row],[UNIT]]),"",Main_Building28[[#This Row],[QTY]]*Main_Building28[[#This Row],[RATE]])</f>
        <v/>
      </c>
    </row>
    <row r="60" spans="1:6" x14ac:dyDescent="0.25">
      <c r="A60" s="249"/>
      <c r="B60" s="212"/>
      <c r="C60" s="257"/>
      <c r="D60" s="250"/>
      <c r="E60" s="251"/>
      <c r="F60" s="251" t="str">
        <f>IF(ISBLANK(Main_Building28[[#This Row],[UNIT]]),"",Main_Building28[[#This Row],[QTY]]*Main_Building28[[#This Row],[RATE]])</f>
        <v/>
      </c>
    </row>
    <row r="61" spans="1:6" x14ac:dyDescent="0.25">
      <c r="A61" s="249"/>
      <c r="B61" s="253" t="s">
        <v>16</v>
      </c>
      <c r="C61" s="257"/>
      <c r="D61" s="250"/>
      <c r="E61" s="251"/>
      <c r="F61" s="251" t="str">
        <f>IF(ISBLANK(Main_Building28[[#This Row],[UNIT]]),"",Main_Building28[[#This Row],[QTY]]*Main_Building28[[#This Row],[RATE]])</f>
        <v/>
      </c>
    </row>
    <row r="62" spans="1:6" x14ac:dyDescent="0.25">
      <c r="A62" s="249"/>
      <c r="B62" s="212"/>
      <c r="C62" s="257"/>
      <c r="D62" s="250"/>
      <c r="E62" s="251"/>
      <c r="F62" s="251" t="str">
        <f>IF(ISBLANK(Main_Building28[[#This Row],[UNIT]]),"",Main_Building28[[#This Row],[QTY]]*Main_Building28[[#This Row],[RATE]])</f>
        <v/>
      </c>
    </row>
    <row r="63" spans="1:6" ht="24" customHeight="1" x14ac:dyDescent="0.25">
      <c r="A63" s="254" t="s">
        <v>6</v>
      </c>
      <c r="B63" s="212" t="s">
        <v>129</v>
      </c>
      <c r="C63" s="257"/>
      <c r="D63" s="250"/>
      <c r="E63" s="251"/>
      <c r="F63" s="251" t="str">
        <f>IF(ISBLANK(Main_Building28[[#This Row],[UNIT]]),"",Main_Building28[[#This Row],[QTY]]*Main_Building28[[#This Row],[RATE]])</f>
        <v/>
      </c>
    </row>
    <row r="64" spans="1:6" x14ac:dyDescent="0.25">
      <c r="A64" s="249"/>
      <c r="B64" s="256"/>
      <c r="C64" s="257"/>
      <c r="D64" s="250"/>
      <c r="E64" s="251"/>
      <c r="F64" s="251" t="str">
        <f>IF(ISBLANK(Main_Building28[[#This Row],[UNIT]]),"",Main_Building28[[#This Row],[QTY]]*Main_Building28[[#This Row],[RATE]])</f>
        <v/>
      </c>
    </row>
    <row r="65" spans="1:6" ht="24" customHeight="1" x14ac:dyDescent="0.25">
      <c r="A65" s="249">
        <v>1</v>
      </c>
      <c r="B65" s="258" t="s">
        <v>106</v>
      </c>
      <c r="C65" s="257"/>
      <c r="D65" s="250"/>
      <c r="E65" s="251"/>
      <c r="F65" s="251" t="str">
        <f>IF(ISBLANK(Main_Building28[[#This Row],[UNIT]]),"",Main_Building28[[#This Row],[QTY]]*Main_Building28[[#This Row],[RATE]])</f>
        <v/>
      </c>
    </row>
    <row r="66" spans="1:6" ht="28.5" x14ac:dyDescent="0.25">
      <c r="A66" s="257"/>
      <c r="B66" s="296" t="s">
        <v>108</v>
      </c>
      <c r="C66" s="209"/>
      <c r="D66" s="250"/>
      <c r="E66" s="251"/>
      <c r="F66" s="251"/>
    </row>
    <row r="67" spans="1:6" ht="21" customHeight="1" x14ac:dyDescent="0.25">
      <c r="A67" s="257" t="s">
        <v>281</v>
      </c>
      <c r="B67" s="256" t="s">
        <v>257</v>
      </c>
      <c r="C67" s="257" t="s">
        <v>11</v>
      </c>
      <c r="D67" s="250">
        <f>85*0.2*0.2</f>
        <v>3.4000000000000004</v>
      </c>
      <c r="E67" s="251">
        <v>0</v>
      </c>
      <c r="F67" s="251">
        <f>IF(ISBLANK(Main_Building28[[#This Row],[UNIT]]),"",Main_Building28[[#This Row],[QTY]]*Main_Building28[[#This Row],[RATE]])</f>
        <v>0</v>
      </c>
    </row>
    <row r="68" spans="1:6" ht="21" customHeight="1" x14ac:dyDescent="0.25">
      <c r="A68" s="257" t="s">
        <v>283</v>
      </c>
      <c r="B68" s="256" t="s">
        <v>34</v>
      </c>
      <c r="C68" s="209" t="s">
        <v>11</v>
      </c>
      <c r="D68" s="250">
        <f>21*2.8*0.3*0.3</f>
        <v>5.2919999999999989</v>
      </c>
      <c r="E68" s="251">
        <f>E67</f>
        <v>0</v>
      </c>
      <c r="F68" s="251">
        <f>IF(ISBLANK(Main_Building28[[#This Row],[UNIT]]),"",Main_Building28[[#This Row],[QTY]]*Main_Building28[[#This Row],[RATE]])</f>
        <v>0</v>
      </c>
    </row>
    <row r="69" spans="1:6" x14ac:dyDescent="0.25">
      <c r="A69" s="257"/>
      <c r="B69" s="265"/>
      <c r="C69" s="257"/>
      <c r="D69" s="250"/>
      <c r="E69" s="251"/>
      <c r="F69" s="251" t="str">
        <f>IF(ISBLANK(Main_Building28[[#This Row],[UNIT]]),"",Main_Building28[[#This Row],[QTY]]*Main_Building28[[#This Row],[RATE]])</f>
        <v/>
      </c>
    </row>
    <row r="70" spans="1:6" ht="24" customHeight="1" x14ac:dyDescent="0.25">
      <c r="A70" s="249">
        <v>2</v>
      </c>
      <c r="B70" s="258" t="s">
        <v>114</v>
      </c>
      <c r="C70" s="257"/>
      <c r="D70" s="250"/>
      <c r="E70" s="251"/>
      <c r="F70" s="251" t="str">
        <f>IF(ISBLANK(Main_Building28[[#This Row],[UNIT]]),"",Main_Building28[[#This Row],[QTY]]*Main_Building28[[#This Row],[RATE]])</f>
        <v/>
      </c>
    </row>
    <row r="71" spans="1:6" ht="37.15" customHeight="1" x14ac:dyDescent="0.25">
      <c r="A71" s="257"/>
      <c r="B71" s="296" t="s">
        <v>115</v>
      </c>
      <c r="C71" s="257"/>
      <c r="D71" s="250"/>
      <c r="E71" s="251"/>
      <c r="F71" s="251" t="str">
        <f>IF(ISBLANK(Main_Building28[[#This Row],[UNIT]]),"",Main_Building28[[#This Row],[QTY]]*Main_Building28[[#This Row],[RATE]])</f>
        <v/>
      </c>
    </row>
    <row r="72" spans="1:6" ht="21" customHeight="1" x14ac:dyDescent="0.25">
      <c r="A72" s="257" t="s">
        <v>281</v>
      </c>
      <c r="B72" s="256" t="s">
        <v>172</v>
      </c>
      <c r="C72" s="257" t="s">
        <v>48</v>
      </c>
      <c r="D72" s="250">
        <f>(85/0.3*0.7)*0.395+(2.8/0.2*1*21)*0.395</f>
        <v>194.47166666666664</v>
      </c>
      <c r="E72" s="251">
        <v>0</v>
      </c>
      <c r="F72" s="251">
        <f>IF(ISBLANK(Main_Building28[[#This Row],[UNIT]]),"",Main_Building28[[#This Row],[QTY]]*Main_Building28[[#This Row],[RATE]])</f>
        <v>0</v>
      </c>
    </row>
    <row r="73" spans="1:6" ht="21" customHeight="1" x14ac:dyDescent="0.25">
      <c r="A73" s="257" t="s">
        <v>283</v>
      </c>
      <c r="B73" s="256" t="s">
        <v>173</v>
      </c>
      <c r="C73" s="257" t="s">
        <v>48</v>
      </c>
      <c r="D73" s="250">
        <f>(85*4)*0.62</f>
        <v>210.8</v>
      </c>
      <c r="E73" s="251">
        <f>E72</f>
        <v>0</v>
      </c>
      <c r="F73" s="251">
        <f>IF(ISBLANK(Main_Building28[[#This Row],[UNIT]]),"",Main_Building28[[#This Row],[QTY]]*Main_Building28[[#This Row],[RATE]])</f>
        <v>0</v>
      </c>
    </row>
    <row r="74" spans="1:6" ht="21" customHeight="1" x14ac:dyDescent="0.25">
      <c r="A74" s="257" t="s">
        <v>285</v>
      </c>
      <c r="B74" s="256" t="s">
        <v>176</v>
      </c>
      <c r="C74" s="257" t="s">
        <v>48</v>
      </c>
      <c r="D74" s="250">
        <f>4*2.8*21*0.89</f>
        <v>209.328</v>
      </c>
      <c r="E74" s="251">
        <f>E72</f>
        <v>0</v>
      </c>
      <c r="F74" s="251">
        <f>IF(ISBLANK(Main_Building28[[#This Row],[UNIT]]),"",Main_Building28[[#This Row],[QTY]]*Main_Building28[[#This Row],[RATE]])</f>
        <v>0</v>
      </c>
    </row>
    <row r="75" spans="1:6" x14ac:dyDescent="0.25">
      <c r="A75" s="257"/>
      <c r="B75" s="256"/>
      <c r="C75" s="209"/>
      <c r="D75" s="250"/>
      <c r="E75" s="251"/>
      <c r="F75" s="251"/>
    </row>
    <row r="76" spans="1:6" ht="24" customHeight="1" x14ac:dyDescent="0.25">
      <c r="A76" s="249">
        <v>3</v>
      </c>
      <c r="B76" s="258" t="s">
        <v>118</v>
      </c>
      <c r="C76" s="209"/>
      <c r="D76" s="250"/>
      <c r="E76" s="251"/>
      <c r="F76" s="251" t="str">
        <f>IF(ISBLANK(Main_Building28[[#This Row],[UNIT]]),"",Main_Building28[[#This Row],[QTY]]*Main_Building28[[#This Row],[RATE]])</f>
        <v/>
      </c>
    </row>
    <row r="77" spans="1:6" ht="36.75" customHeight="1" x14ac:dyDescent="0.25">
      <c r="A77" s="249"/>
      <c r="B77" s="296" t="s">
        <v>47</v>
      </c>
      <c r="C77" s="257"/>
      <c r="D77" s="250"/>
      <c r="E77" s="251"/>
      <c r="F77" s="251" t="str">
        <f>IF(ISBLANK(Main_Building28[[#This Row],[UNIT]]),"",Main_Building28[[#This Row],[QTY]]*Main_Building28[[#This Row],[RATE]])</f>
        <v/>
      </c>
    </row>
    <row r="78" spans="1:6" ht="21" customHeight="1" x14ac:dyDescent="0.25">
      <c r="A78" s="257" t="s">
        <v>281</v>
      </c>
      <c r="B78" s="256" t="s">
        <v>177</v>
      </c>
      <c r="C78" s="257" t="s">
        <v>5</v>
      </c>
      <c r="D78" s="250">
        <f>85*2</f>
        <v>170</v>
      </c>
      <c r="E78" s="251">
        <v>0</v>
      </c>
      <c r="F78" s="251">
        <f>IF(ISBLANK(Main_Building28[[#This Row],[UNIT]]),"",Main_Building28[[#This Row],[QTY]]*Main_Building28[[#This Row],[RATE]])</f>
        <v>0</v>
      </c>
    </row>
    <row r="79" spans="1:6" ht="21" customHeight="1" x14ac:dyDescent="0.25">
      <c r="A79" s="257" t="s">
        <v>283</v>
      </c>
      <c r="B79" s="256" t="s">
        <v>175</v>
      </c>
      <c r="C79" s="257" t="s">
        <v>5</v>
      </c>
      <c r="D79" s="250">
        <f>2.8*1.2*21</f>
        <v>70.56</v>
      </c>
      <c r="E79" s="251">
        <f>E78</f>
        <v>0</v>
      </c>
      <c r="F79" s="251">
        <f>IF(ISBLANK(Main_Building28[[#This Row],[UNIT]]),"",Main_Building28[[#This Row],[QTY]]*Main_Building28[[#This Row],[RATE]])</f>
        <v>0</v>
      </c>
    </row>
    <row r="80" spans="1:6" ht="17.25" thickBot="1" x14ac:dyDescent="0.3">
      <c r="A80" s="249"/>
      <c r="B80" s="212"/>
      <c r="C80" s="257"/>
      <c r="D80" s="250"/>
      <c r="E80" s="251"/>
      <c r="F80" s="251" t="str">
        <f>IF(ISBLANK(Main_Building28[[#This Row],[UNIT]]),"",Main_Building28[[#This Row],[QTY]]*Main_Building28[[#This Row],[RATE]])</f>
        <v/>
      </c>
    </row>
    <row r="81" spans="1:6" ht="32.1" customHeight="1" thickBot="1" x14ac:dyDescent="0.3">
      <c r="A81" s="124"/>
      <c r="B81" s="125" t="s">
        <v>149</v>
      </c>
      <c r="C81" s="126"/>
      <c r="D81" s="40"/>
      <c r="E81" s="127"/>
      <c r="F81" s="128">
        <f xml:space="preserve"> SUM(F58:F79)</f>
        <v>0</v>
      </c>
    </row>
    <row r="82" spans="1:6" x14ac:dyDescent="0.25">
      <c r="A82" s="249"/>
      <c r="B82" s="256"/>
      <c r="C82" s="209"/>
      <c r="D82" s="250"/>
      <c r="E82" s="266"/>
      <c r="F82" s="266"/>
    </row>
    <row r="83" spans="1:6" x14ac:dyDescent="0.25">
      <c r="A83" s="249"/>
      <c r="B83" s="212" t="str">
        <f>B57</f>
        <v>RADIO KISMAYO FM- JUBALAND</v>
      </c>
      <c r="C83" s="257"/>
      <c r="D83" s="250"/>
      <c r="E83" s="251"/>
      <c r="F83" s="251" t="str">
        <f>IF(ISBLANK(Main_Building28[[#This Row],[UNIT]]),"",Main_Building28[[#This Row],[QTY]]*Main_Building28[[#This Row],[RATE]])</f>
        <v/>
      </c>
    </row>
    <row r="84" spans="1:6" x14ac:dyDescent="0.25">
      <c r="A84" s="249"/>
      <c r="B84" s="212"/>
      <c r="C84" s="257"/>
      <c r="D84" s="250"/>
      <c r="E84" s="251"/>
      <c r="F84" s="251" t="str">
        <f>IF(ISBLANK(Main_Building28[[#This Row],[UNIT]]),"",Main_Building28[[#This Row],[QTY]]*Main_Building28[[#This Row],[RATE]])</f>
        <v/>
      </c>
    </row>
    <row r="85" spans="1:6" ht="28.5" x14ac:dyDescent="0.25">
      <c r="A85" s="249"/>
      <c r="B85" s="212" t="str">
        <f>B59</f>
        <v>SECTION NO. 2: BOUNDARY WALL AND GATES (Length =84.4m, Height = 2.5m)</v>
      </c>
      <c r="C85" s="257"/>
      <c r="D85" s="250"/>
      <c r="E85" s="251"/>
      <c r="F85" s="251" t="str">
        <f>IF(ISBLANK(Main_Building28[[#This Row],[UNIT]]),"",Main_Building28[[#This Row],[QTY]]*Main_Building28[[#This Row],[RATE]])</f>
        <v/>
      </c>
    </row>
    <row r="86" spans="1:6" x14ac:dyDescent="0.25">
      <c r="A86" s="249"/>
      <c r="B86" s="212"/>
      <c r="C86" s="257"/>
      <c r="D86" s="250"/>
      <c r="E86" s="251"/>
      <c r="F86" s="251" t="str">
        <f>IF(ISBLANK(Main_Building28[[#This Row],[UNIT]]),"",Main_Building28[[#This Row],[QTY]]*Main_Building28[[#This Row],[RATE]])</f>
        <v/>
      </c>
    </row>
    <row r="87" spans="1:6" x14ac:dyDescent="0.25">
      <c r="A87" s="249"/>
      <c r="B87" s="253" t="s">
        <v>17</v>
      </c>
      <c r="C87" s="257"/>
      <c r="D87" s="250"/>
      <c r="E87" s="251"/>
      <c r="F87" s="251" t="str">
        <f>IF(ISBLANK(Main_Building28[[#This Row],[UNIT]]),"",Main_Building28[[#This Row],[QTY]]*Main_Building28[[#This Row],[RATE]])</f>
        <v/>
      </c>
    </row>
    <row r="88" spans="1:6" x14ac:dyDescent="0.25">
      <c r="A88" s="249"/>
      <c r="B88" s="212"/>
      <c r="C88" s="257"/>
      <c r="D88" s="250"/>
      <c r="E88" s="251"/>
      <c r="F88" s="251" t="str">
        <f>IF(ISBLANK(Main_Building28[[#This Row],[UNIT]]),"",Main_Building28[[#This Row],[QTY]]*Main_Building28[[#This Row],[RATE]])</f>
        <v/>
      </c>
    </row>
    <row r="89" spans="1:6" ht="24" customHeight="1" x14ac:dyDescent="0.25">
      <c r="A89" s="254" t="s">
        <v>7</v>
      </c>
      <c r="B89" s="212" t="s">
        <v>23</v>
      </c>
      <c r="C89" s="257"/>
      <c r="D89" s="250"/>
      <c r="E89" s="251"/>
      <c r="F89" s="251" t="str">
        <f>IF(ISBLANK(Main_Building28[[#This Row],[UNIT]]),"",Main_Building28[[#This Row],[QTY]]*Main_Building28[[#This Row],[RATE]])</f>
        <v/>
      </c>
    </row>
    <row r="90" spans="1:6" x14ac:dyDescent="0.25">
      <c r="A90" s="249"/>
      <c r="B90" s="256"/>
      <c r="C90" s="209"/>
      <c r="D90" s="250"/>
      <c r="E90" s="251"/>
      <c r="F90" s="251"/>
    </row>
    <row r="91" spans="1:6" ht="24" customHeight="1" x14ac:dyDescent="0.25">
      <c r="A91" s="249">
        <v>1</v>
      </c>
      <c r="B91" s="258" t="s">
        <v>132</v>
      </c>
      <c r="C91" s="257"/>
      <c r="D91" s="47"/>
      <c r="E91" s="251"/>
      <c r="F91" s="251"/>
    </row>
    <row r="92" spans="1:6" ht="36" customHeight="1" x14ac:dyDescent="0.25">
      <c r="A92" s="257"/>
      <c r="B92" s="296" t="s">
        <v>133</v>
      </c>
      <c r="C92" s="209"/>
      <c r="D92" s="47"/>
      <c r="E92" s="251"/>
      <c r="F92" s="251"/>
    </row>
    <row r="93" spans="1:6" ht="21" customHeight="1" x14ac:dyDescent="0.25">
      <c r="A93" s="257" t="s">
        <v>281</v>
      </c>
      <c r="B93" s="256" t="s">
        <v>178</v>
      </c>
      <c r="C93" s="257" t="s">
        <v>15</v>
      </c>
      <c r="D93" s="250">
        <v>85</v>
      </c>
      <c r="E93" s="251">
        <v>0</v>
      </c>
      <c r="F93" s="251">
        <f>Main_Building28[[#This Row],[QTY]]*Main_Building28[[#This Row],[RATE]]</f>
        <v>0</v>
      </c>
    </row>
    <row r="94" spans="1:6" x14ac:dyDescent="0.25">
      <c r="A94" s="257"/>
      <c r="B94" s="256"/>
      <c r="C94" s="209"/>
      <c r="D94" s="250"/>
      <c r="E94" s="251"/>
      <c r="F94" s="251"/>
    </row>
    <row r="95" spans="1:6" ht="24" customHeight="1" x14ac:dyDescent="0.25">
      <c r="A95" s="249">
        <v>3</v>
      </c>
      <c r="B95" s="258" t="s">
        <v>179</v>
      </c>
      <c r="C95" s="257"/>
      <c r="D95" s="250"/>
      <c r="E95" s="251"/>
      <c r="F95" s="251" t="str">
        <f>IF(ISBLANK(Main_Building28[[#This Row],[UNIT]]),"",Main_Building28[[#This Row],[QTY]]*Main_Building28[[#This Row],[RATE]])</f>
        <v/>
      </c>
    </row>
    <row r="96" spans="1:6" ht="51.75" customHeight="1" x14ac:dyDescent="0.25">
      <c r="A96" s="257"/>
      <c r="B96" s="296" t="s">
        <v>136</v>
      </c>
      <c r="C96" s="257"/>
      <c r="D96" s="250"/>
      <c r="E96" s="251"/>
      <c r="F96" s="251" t="str">
        <f>IF(ISBLANK(Main_Building28[[#This Row],[UNIT]]),"",Main_Building28[[#This Row],[QTY]]*Main_Building28[[#This Row],[RATE]])</f>
        <v/>
      </c>
    </row>
    <row r="97" spans="1:6" ht="21.75" customHeight="1" x14ac:dyDescent="0.25">
      <c r="A97" s="257" t="s">
        <v>281</v>
      </c>
      <c r="B97" s="256" t="s">
        <v>28</v>
      </c>
      <c r="C97" s="257" t="s">
        <v>5</v>
      </c>
      <c r="D97" s="250">
        <f>85*2.4</f>
        <v>204</v>
      </c>
      <c r="E97" s="251">
        <v>0</v>
      </c>
      <c r="F97" s="251">
        <f>IF(ISBLANK(Main_Building28[[#This Row],[UNIT]]),"",Main_Building28[[#This Row],[QTY]]*Main_Building28[[#This Row],[RATE]])</f>
        <v>0</v>
      </c>
    </row>
    <row r="98" spans="1:6" x14ac:dyDescent="0.25">
      <c r="A98" s="257"/>
      <c r="B98" s="256"/>
      <c r="C98" s="209"/>
      <c r="D98" s="250"/>
      <c r="E98" s="251"/>
      <c r="F98" s="251"/>
    </row>
    <row r="99" spans="1:6" ht="24" customHeight="1" x14ac:dyDescent="0.25">
      <c r="A99" s="249">
        <v>4</v>
      </c>
      <c r="B99" s="258" t="s">
        <v>137</v>
      </c>
      <c r="C99" s="257"/>
      <c r="D99" s="250"/>
      <c r="E99" s="251"/>
      <c r="F99" s="251" t="str">
        <f>IF(ISBLANK(Main_Building28[[#This Row],[UNIT]]),"",Main_Building28[[#This Row],[QTY]]*Main_Building28[[#This Row],[RATE]])</f>
        <v/>
      </c>
    </row>
    <row r="100" spans="1:6" ht="33" customHeight="1" x14ac:dyDescent="0.25">
      <c r="A100" s="257" t="s">
        <v>281</v>
      </c>
      <c r="B100" s="267" t="s">
        <v>180</v>
      </c>
      <c r="C100" s="257" t="s">
        <v>15</v>
      </c>
      <c r="D100" s="250">
        <v>82</v>
      </c>
      <c r="E100" s="251">
        <v>0</v>
      </c>
      <c r="F100" s="251">
        <f>IF(ISBLANK(Main_Building28[[#This Row],[UNIT]]),"",Main_Building28[[#This Row],[QTY]]*Main_Building28[[#This Row],[RATE]])</f>
        <v>0</v>
      </c>
    </row>
    <row r="101" spans="1:6" ht="17.25" thickBot="1" x14ac:dyDescent="0.3">
      <c r="A101" s="268"/>
      <c r="B101" s="269"/>
      <c r="C101" s="268"/>
      <c r="D101" s="270"/>
      <c r="E101" s="320"/>
      <c r="F101" s="271" t="str">
        <f>IF(ISBLANK(Main_Building28[[#This Row],[UNIT]]),"",Main_Building28[[#This Row],[QTY]]*Main_Building28[[#This Row],[RATE]])</f>
        <v/>
      </c>
    </row>
    <row r="102" spans="1:6" ht="32.1" customHeight="1" thickBot="1" x14ac:dyDescent="0.3">
      <c r="A102" s="124"/>
      <c r="B102" s="125" t="s">
        <v>148</v>
      </c>
      <c r="C102" s="126"/>
      <c r="D102" s="40"/>
      <c r="E102" s="127"/>
      <c r="F102" s="128">
        <f>SUM(F93:F100)</f>
        <v>0</v>
      </c>
    </row>
    <row r="103" spans="1:6" x14ac:dyDescent="0.25">
      <c r="A103" s="272"/>
      <c r="B103" s="256"/>
      <c r="C103" s="209"/>
      <c r="D103" s="250"/>
      <c r="E103" s="251"/>
      <c r="F103" s="273"/>
    </row>
    <row r="104" spans="1:6" x14ac:dyDescent="0.25">
      <c r="A104" s="272"/>
      <c r="B104" s="212" t="str">
        <f>B83</f>
        <v>RADIO KISMAYO FM- JUBALAND</v>
      </c>
      <c r="C104" s="209"/>
      <c r="D104" s="250"/>
      <c r="E104" s="251"/>
      <c r="F104" s="273"/>
    </row>
    <row r="105" spans="1:6" x14ac:dyDescent="0.25">
      <c r="A105" s="272"/>
      <c r="B105" s="212"/>
      <c r="C105" s="209"/>
      <c r="D105" s="250"/>
      <c r="E105" s="251"/>
      <c r="F105" s="273"/>
    </row>
    <row r="106" spans="1:6" ht="28.5" x14ac:dyDescent="0.25">
      <c r="A106" s="272"/>
      <c r="B106" s="212" t="str">
        <f>B85</f>
        <v>SECTION NO. 2: BOUNDARY WALL AND GATES (Length =84.4m, Height = 2.5m)</v>
      </c>
      <c r="C106" s="209"/>
      <c r="D106" s="250"/>
      <c r="E106" s="251"/>
      <c r="F106" s="273"/>
    </row>
    <row r="107" spans="1:6" x14ac:dyDescent="0.25">
      <c r="A107" s="272"/>
      <c r="B107" s="212"/>
      <c r="C107" s="209"/>
      <c r="D107" s="250"/>
      <c r="E107" s="251"/>
      <c r="F107" s="273"/>
    </row>
    <row r="108" spans="1:6" x14ac:dyDescent="0.25">
      <c r="A108" s="272"/>
      <c r="B108" s="253" t="s">
        <v>24</v>
      </c>
      <c r="C108" s="209"/>
      <c r="D108" s="250"/>
      <c r="E108" s="251"/>
      <c r="F108" s="273"/>
    </row>
    <row r="109" spans="1:6" x14ac:dyDescent="0.25">
      <c r="A109" s="272"/>
      <c r="B109" s="274"/>
      <c r="C109" s="209"/>
      <c r="D109" s="250"/>
      <c r="E109" s="251"/>
      <c r="F109" s="273"/>
    </row>
    <row r="110" spans="1:6" x14ac:dyDescent="0.25">
      <c r="A110" s="275" t="s">
        <v>9</v>
      </c>
      <c r="B110" s="276" t="s">
        <v>277</v>
      </c>
      <c r="C110" s="209"/>
      <c r="D110" s="250"/>
      <c r="E110" s="251"/>
      <c r="F110" s="273"/>
    </row>
    <row r="111" spans="1:6" x14ac:dyDescent="0.25">
      <c r="A111" s="272"/>
      <c r="B111" s="256"/>
      <c r="C111" s="209"/>
      <c r="D111" s="250"/>
      <c r="E111" s="251"/>
      <c r="F111" s="273"/>
    </row>
    <row r="112" spans="1:6" ht="24" customHeight="1" x14ac:dyDescent="0.25">
      <c r="A112" s="272">
        <v>1</v>
      </c>
      <c r="B112" s="258" t="s">
        <v>71</v>
      </c>
      <c r="C112" s="209"/>
      <c r="D112" s="250"/>
      <c r="E112" s="251"/>
      <c r="F112" s="273" t="str">
        <f>IF(ISBLANK(Main_Building28[[#This Row],[UNIT]]),"",Main_Building28[[#This Row],[QTY]]*Main_Building28[[#This Row],[RATE]])</f>
        <v/>
      </c>
    </row>
    <row r="113" spans="1:6" ht="232.9" customHeight="1" x14ac:dyDescent="0.25">
      <c r="A113" s="257" t="s">
        <v>281</v>
      </c>
      <c r="B113" s="277" t="s">
        <v>181</v>
      </c>
      <c r="C113" s="257" t="s">
        <v>38</v>
      </c>
      <c r="D113" s="250">
        <v>1</v>
      </c>
      <c r="E113" s="251">
        <v>0</v>
      </c>
      <c r="F113" s="273">
        <f>IF(ISBLANK(Main_Building28[[#This Row],[UNIT]]),"",Main_Building28[[#This Row],[QTY]]*Main_Building28[[#This Row],[RATE]])</f>
        <v>0</v>
      </c>
    </row>
    <row r="114" spans="1:6" ht="17.25" thickBot="1" x14ac:dyDescent="0.3">
      <c r="A114" s="278"/>
      <c r="B114" s="279"/>
      <c r="C114" s="280"/>
      <c r="D114" s="281"/>
      <c r="E114" s="271"/>
      <c r="F114" s="282"/>
    </row>
    <row r="115" spans="1:6" ht="32.1" customHeight="1" thickBot="1" x14ac:dyDescent="0.3">
      <c r="A115" s="124"/>
      <c r="B115" s="125" t="s">
        <v>148</v>
      </c>
      <c r="C115" s="126"/>
      <c r="D115" s="40"/>
      <c r="E115" s="127"/>
      <c r="F115" s="128">
        <f>SUM(F107:F113)</f>
        <v>0</v>
      </c>
    </row>
    <row r="116" spans="1:6" x14ac:dyDescent="0.25">
      <c r="A116" s="283"/>
      <c r="B116" s="284"/>
      <c r="C116" s="285"/>
      <c r="D116" s="286"/>
      <c r="E116" s="321"/>
      <c r="F116" s="287" t="str">
        <f>IF(ISBLANK(Main_Building28[[#This Row],[UNIT]]),"",Main_Building28[[#This Row],[QTY]]*Main_Building28[[#This Row],[RATE]])</f>
        <v/>
      </c>
    </row>
    <row r="117" spans="1:6" x14ac:dyDescent="0.25">
      <c r="A117" s="288"/>
      <c r="B117" s="289" t="str">
        <f>B6</f>
        <v>RADIO KISMAYO FM- JUBALAND</v>
      </c>
      <c r="C117" s="290"/>
      <c r="D117" s="291"/>
      <c r="E117" s="266"/>
      <c r="F117" s="273" t="str">
        <f>IF(ISBLANK(Main_Building28[[#This Row],[UNIT]]),"",Main_Building28[[#This Row],[QTY]]*Main_Building28[[#This Row],[RATE]])</f>
        <v/>
      </c>
    </row>
    <row r="118" spans="1:6" x14ac:dyDescent="0.25">
      <c r="A118" s="288"/>
      <c r="B118" s="292"/>
      <c r="C118" s="290"/>
      <c r="D118" s="291"/>
      <c r="E118" s="266"/>
      <c r="F118" s="273" t="str">
        <f>IF(ISBLANK(Main_Building28[[#This Row],[UNIT]]),"",Main_Building28[[#This Row],[QTY]]*Main_Building28[[#This Row],[RATE]])</f>
        <v/>
      </c>
    </row>
    <row r="119" spans="1:6" x14ac:dyDescent="0.25">
      <c r="A119" s="288"/>
      <c r="B119" s="293" t="s">
        <v>25</v>
      </c>
      <c r="C119" s="290"/>
      <c r="D119" s="291"/>
      <c r="E119" s="266"/>
      <c r="F119" s="273" t="str">
        <f>IF(ISBLANK(Main_Building28[[#This Row],[UNIT]]),"",Main_Building28[[#This Row],[QTY]]*Main_Building28[[#This Row],[RATE]])</f>
        <v/>
      </c>
    </row>
    <row r="120" spans="1:6" x14ac:dyDescent="0.25">
      <c r="A120" s="288"/>
      <c r="B120" s="292"/>
      <c r="C120" s="290"/>
      <c r="D120" s="291"/>
      <c r="E120" s="266"/>
      <c r="F120" s="273" t="str">
        <f>IF(ISBLANK(Main_Building28[[#This Row],[UNIT]]),"",Main_Building28[[#This Row],[QTY]]*Main_Building28[[#This Row],[RATE]])</f>
        <v/>
      </c>
    </row>
    <row r="121" spans="1:6" ht="24" customHeight="1" x14ac:dyDescent="0.25">
      <c r="A121" s="294" t="s">
        <v>10</v>
      </c>
      <c r="B121" s="289" t="s">
        <v>26</v>
      </c>
      <c r="C121" s="264"/>
      <c r="D121" s="291"/>
      <c r="E121" s="266"/>
      <c r="F121" s="273" t="str">
        <f>IF(ISBLANK(Main_Building28[[#This Row],[UNIT]]),"",Main_Building28[[#This Row],[QTY]]*Main_Building28[[#This Row],[RATE]])</f>
        <v/>
      </c>
    </row>
    <row r="122" spans="1:6" x14ac:dyDescent="0.25">
      <c r="A122" s="288"/>
      <c r="B122" s="200"/>
      <c r="C122" s="264"/>
      <c r="D122" s="291"/>
      <c r="E122" s="266"/>
      <c r="F122" s="273" t="str">
        <f>IF(ISBLANK(Main_Building28[[#This Row],[UNIT]]),"",Main_Building28[[#This Row],[QTY]]*Main_Building28[[#This Row],[RATE]])</f>
        <v/>
      </c>
    </row>
    <row r="123" spans="1:6" ht="24" customHeight="1" x14ac:dyDescent="0.25">
      <c r="A123" s="288">
        <v>1</v>
      </c>
      <c r="B123" s="258" t="s">
        <v>182</v>
      </c>
      <c r="C123" s="295"/>
      <c r="D123" s="291"/>
      <c r="E123" s="251"/>
      <c r="F123" s="273" t="str">
        <f>IF(ISBLANK(Main_Building28[[#This Row],[UNIT]]),"",Main_Building28[[#This Row],[QTY]]*Main_Building28[[#This Row],[RATE]])</f>
        <v/>
      </c>
    </row>
    <row r="124" spans="1:6" x14ac:dyDescent="0.25">
      <c r="A124" s="288"/>
      <c r="B124" s="256"/>
      <c r="C124" s="295"/>
      <c r="D124" s="291"/>
      <c r="E124" s="251"/>
      <c r="F124" s="273" t="str">
        <f>IF(ISBLANK(Main_Building28[[#This Row],[UNIT]]),"",Main_Building28[[#This Row],[QTY]]*Main_Building28[[#This Row],[RATE]])</f>
        <v/>
      </c>
    </row>
    <row r="125" spans="1:6" ht="38.65" customHeight="1" x14ac:dyDescent="0.25">
      <c r="A125" s="288"/>
      <c r="B125" s="296" t="s">
        <v>153</v>
      </c>
      <c r="C125" s="264"/>
      <c r="D125" s="291"/>
      <c r="E125" s="251"/>
      <c r="F125" s="273" t="str">
        <f>IF(ISBLANK(Main_Building28[[#This Row],[UNIT]]),"",Main_Building28[[#This Row],[QTY]]*Main_Building28[[#This Row],[RATE]])</f>
        <v/>
      </c>
    </row>
    <row r="126" spans="1:6" ht="21" customHeight="1" x14ac:dyDescent="0.25">
      <c r="A126" s="257" t="s">
        <v>281</v>
      </c>
      <c r="B126" s="297" t="s">
        <v>68</v>
      </c>
      <c r="C126" s="264" t="s">
        <v>5</v>
      </c>
      <c r="D126" s="291">
        <f>D97*2</f>
        <v>408</v>
      </c>
      <c r="E126" s="251">
        <v>0</v>
      </c>
      <c r="F126" s="273">
        <f>IF(ISBLANK(Main_Building28[[#This Row],[UNIT]]),"",Main_Building28[[#This Row],[QTY]]*Main_Building28[[#This Row],[RATE]])</f>
        <v>0</v>
      </c>
    </row>
    <row r="127" spans="1:6" ht="122.65" customHeight="1" x14ac:dyDescent="0.25">
      <c r="A127" s="288"/>
      <c r="B127" s="296" t="s">
        <v>279</v>
      </c>
      <c r="C127" s="264"/>
      <c r="D127" s="264"/>
      <c r="E127" s="251"/>
      <c r="F127" s="273" t="str">
        <f>IF(ISBLANK(Main_Building28[[#This Row],[UNIT]]),"",Main_Building28[[#This Row],[QTY]]*Main_Building28[[#This Row],[RATE]])</f>
        <v/>
      </c>
    </row>
    <row r="128" spans="1:6" ht="21" customHeight="1" x14ac:dyDescent="0.25">
      <c r="A128" s="257" t="s">
        <v>283</v>
      </c>
      <c r="B128" s="200" t="s">
        <v>167</v>
      </c>
      <c r="C128" s="264" t="s">
        <v>5</v>
      </c>
      <c r="D128" s="291">
        <f>SUM(D126:D126)</f>
        <v>408</v>
      </c>
      <c r="E128" s="266">
        <v>0</v>
      </c>
      <c r="F128" s="273">
        <f>IF(ISBLANK(Main_Building28[[#This Row],[UNIT]]),"",Main_Building28[[#This Row],[QTY]]*Main_Building28[[#This Row],[RATE]])</f>
        <v>0</v>
      </c>
    </row>
    <row r="129" spans="1:6" ht="17.25" thickBot="1" x14ac:dyDescent="0.3">
      <c r="A129" s="298"/>
      <c r="B129" s="299"/>
      <c r="C129" s="300"/>
      <c r="D129" s="301"/>
      <c r="E129" s="271"/>
      <c r="F129" s="282" t="str">
        <f>IF(ISBLANK(Main_Building28[[#This Row],[UNIT]]),"",Main_Building28[[#This Row],[QTY]]*Main_Building28[[#This Row],[RATE]])</f>
        <v/>
      </c>
    </row>
    <row r="130" spans="1:6" ht="32.1" customHeight="1" thickBot="1" x14ac:dyDescent="0.3">
      <c r="A130" s="124"/>
      <c r="B130" s="125" t="s">
        <v>148</v>
      </c>
      <c r="C130" s="126"/>
      <c r="D130" s="40"/>
      <c r="E130" s="127"/>
      <c r="F130" s="128">
        <f>SUM(F119:F128)</f>
        <v>0</v>
      </c>
    </row>
    <row r="131" spans="1:6" x14ac:dyDescent="0.25">
      <c r="A131" s="283"/>
      <c r="B131" s="302"/>
      <c r="C131" s="285"/>
      <c r="D131" s="286"/>
      <c r="E131" s="321"/>
      <c r="F131" s="287" t="str">
        <f>IF(ISBLANK(Main_Building28[[#This Row],[UNIT]]),"",Main_Building28[[#This Row],[QTY]]*Main_Building28[[#This Row],[RATE]])</f>
        <v/>
      </c>
    </row>
    <row r="132" spans="1:6" x14ac:dyDescent="0.25">
      <c r="A132" s="272"/>
      <c r="B132" s="303"/>
      <c r="C132" s="209"/>
      <c r="D132" s="250"/>
      <c r="E132" s="251"/>
      <c r="F132" s="273" t="str">
        <f>IF(ISBLANK(Main_Building28[[#This Row],[UNIT]]),"",Main_Building28[[#This Row],[QTY]]*Main_Building28[[#This Row],[RATE]])</f>
        <v/>
      </c>
    </row>
    <row r="133" spans="1:6" ht="16.350000000000001" customHeight="1" x14ac:dyDescent="0.25">
      <c r="A133" s="272"/>
      <c r="B133" s="208" t="s">
        <v>160</v>
      </c>
      <c r="C133" s="209"/>
      <c r="D133" s="250"/>
      <c r="E133" s="251"/>
      <c r="F133" s="273" t="str">
        <f>IF(ISBLANK(Main_Building28[[#This Row],[UNIT]]),"",Main_Building28[[#This Row],[QTY]]*Main_Building28[[#This Row],[RATE]])</f>
        <v/>
      </c>
    </row>
    <row r="134" spans="1:6" x14ac:dyDescent="0.25">
      <c r="A134" s="272"/>
      <c r="B134" s="212"/>
      <c r="C134" s="209"/>
      <c r="D134" s="250"/>
      <c r="E134" s="251"/>
      <c r="F134" s="273" t="str">
        <f>IF(ISBLANK(Main_Building28[[#This Row],[UNIT]]),"",Main_Building28[[#This Row],[QTY]]*Main_Building28[[#This Row],[RATE]])</f>
        <v/>
      </c>
    </row>
    <row r="135" spans="1:6" x14ac:dyDescent="0.25">
      <c r="A135" s="272"/>
      <c r="B135" s="212"/>
      <c r="C135" s="214"/>
      <c r="D135" s="304" t="s">
        <v>21</v>
      </c>
      <c r="E135" s="319"/>
      <c r="F135" s="305" t="str">
        <f>IF(ISBLANK(Main_Building28[[#This Row],[UNIT]]),"",Main_Building28[[#This Row],[QTY]]*Main_Building28[[#This Row],[RATE]])</f>
        <v/>
      </c>
    </row>
    <row r="136" spans="1:6" x14ac:dyDescent="0.25">
      <c r="A136" s="272"/>
      <c r="B136" s="212"/>
      <c r="C136" s="214"/>
      <c r="D136" s="304"/>
      <c r="E136" s="319"/>
      <c r="F136" s="305" t="str">
        <f>IF(ISBLANK(Main_Building28[[#This Row],[UNIT]]),"",Main_Building28[[#This Row],[QTY]]*Main_Building28[[#This Row],[RATE]])</f>
        <v/>
      </c>
    </row>
    <row r="137" spans="1:6" x14ac:dyDescent="0.25">
      <c r="A137" s="272" t="s">
        <v>4</v>
      </c>
      <c r="B137" s="218" t="str">
        <f>B13</f>
        <v>SUBSTRUCTURES</v>
      </c>
      <c r="C137" s="214"/>
      <c r="D137" s="306"/>
      <c r="E137" s="319"/>
      <c r="F137" s="305">
        <f>F55</f>
        <v>0</v>
      </c>
    </row>
    <row r="138" spans="1:6" x14ac:dyDescent="0.25">
      <c r="A138" s="272"/>
      <c r="B138" s="218"/>
      <c r="C138" s="214"/>
      <c r="D138" s="307"/>
      <c r="E138" s="319"/>
      <c r="F138" s="305" t="str">
        <f>IF(ISBLANK(Main_Building28[[#This Row],[UNIT]]),"",Main_Building28[[#This Row],[QTY]]*Main_Building28[[#This Row],[RATE]])</f>
        <v/>
      </c>
    </row>
    <row r="139" spans="1:6" x14ac:dyDescent="0.25">
      <c r="A139" s="272" t="s">
        <v>6</v>
      </c>
      <c r="B139" s="218" t="str">
        <f>B63</f>
        <v>STRUCTURAL FRAME</v>
      </c>
      <c r="C139" s="214"/>
      <c r="D139" s="306"/>
      <c r="E139" s="319"/>
      <c r="F139" s="305">
        <f>F81</f>
        <v>0</v>
      </c>
    </row>
    <row r="140" spans="1:6" x14ac:dyDescent="0.25">
      <c r="A140" s="272"/>
      <c r="B140" s="218"/>
      <c r="C140" s="214"/>
      <c r="D140" s="307"/>
      <c r="E140" s="319"/>
      <c r="F140" s="305" t="str">
        <f>IF(ISBLANK(Main_Building28[[#This Row],[UNIT]]),"",Main_Building28[[#This Row],[QTY]]*Main_Building28[[#This Row],[RATE]])</f>
        <v/>
      </c>
    </row>
    <row r="141" spans="1:6" x14ac:dyDescent="0.25">
      <c r="A141" s="272" t="s">
        <v>7</v>
      </c>
      <c r="B141" s="218" t="str">
        <f>B89</f>
        <v>WALLING</v>
      </c>
      <c r="C141" s="214"/>
      <c r="D141" s="306"/>
      <c r="E141" s="319"/>
      <c r="F141" s="305">
        <f>F102</f>
        <v>0</v>
      </c>
    </row>
    <row r="142" spans="1:6" x14ac:dyDescent="0.25">
      <c r="A142" s="272"/>
      <c r="B142" s="218"/>
      <c r="C142" s="214"/>
      <c r="D142" s="307"/>
      <c r="E142" s="319"/>
      <c r="F142" s="305" t="str">
        <f>IF(ISBLANK(Main_Building28[[#This Row],[UNIT]]),"",Main_Building28[[#This Row],[QTY]]*Main_Building28[[#This Row],[RATE]])</f>
        <v/>
      </c>
    </row>
    <row r="143" spans="1:6" x14ac:dyDescent="0.25">
      <c r="A143" s="272" t="s">
        <v>9</v>
      </c>
      <c r="B143" s="218" t="str">
        <f>B110</f>
        <v>GATES</v>
      </c>
      <c r="C143" s="214"/>
      <c r="D143" s="306"/>
      <c r="E143" s="319"/>
      <c r="F143" s="305">
        <f>F115</f>
        <v>0</v>
      </c>
    </row>
    <row r="144" spans="1:6" x14ac:dyDescent="0.25">
      <c r="A144" s="272"/>
      <c r="B144" s="218"/>
      <c r="C144" s="214"/>
      <c r="D144" s="307"/>
      <c r="E144" s="319"/>
      <c r="F144" s="305" t="str">
        <f>IF(ISBLANK(Main_Building28[[#This Row],[UNIT]]),"",Main_Building28[[#This Row],[QTY]]*Main_Building28[[#This Row],[RATE]])</f>
        <v/>
      </c>
    </row>
    <row r="145" spans="1:6" x14ac:dyDescent="0.25">
      <c r="A145" s="272" t="s">
        <v>10</v>
      </c>
      <c r="B145" s="218" t="str">
        <f>B121</f>
        <v>FINISHES</v>
      </c>
      <c r="C145" s="209"/>
      <c r="D145" s="250"/>
      <c r="E145" s="251"/>
      <c r="F145" s="305">
        <f>F130</f>
        <v>0</v>
      </c>
    </row>
    <row r="146" spans="1:6" x14ac:dyDescent="0.25">
      <c r="A146" s="308"/>
      <c r="B146" s="309"/>
      <c r="C146" s="310"/>
      <c r="D146" s="311"/>
      <c r="E146" s="322"/>
      <c r="F146" s="312"/>
    </row>
    <row r="147" spans="1:6" ht="32.1" customHeight="1" thickBot="1" x14ac:dyDescent="0.3">
      <c r="A147" s="172"/>
      <c r="B147" s="313" t="s">
        <v>212</v>
      </c>
      <c r="C147" s="314"/>
      <c r="D147" s="315"/>
      <c r="E147" s="323"/>
      <c r="F147" s="177">
        <f>SUM(F136:F145)</f>
        <v>0</v>
      </c>
    </row>
    <row r="148" spans="1:6" ht="17.25" thickTop="1" x14ac:dyDescent="0.25">
      <c r="B148" s="179"/>
      <c r="F148" s="180"/>
    </row>
    <row r="149" spans="1:6" x14ac:dyDescent="0.25">
      <c r="B149" s="179"/>
      <c r="C149" s="28"/>
      <c r="F149" s="180"/>
    </row>
    <row r="150" spans="1:6" x14ac:dyDescent="0.25">
      <c r="B150" s="179"/>
      <c r="C150" s="28"/>
      <c r="F150" s="180"/>
    </row>
    <row r="151" spans="1:6" x14ac:dyDescent="0.25">
      <c r="B151" s="179"/>
      <c r="C151" s="28"/>
      <c r="F151" s="180"/>
    </row>
    <row r="152" spans="1:6" x14ac:dyDescent="0.25">
      <c r="B152" s="179"/>
      <c r="C152" s="28"/>
      <c r="F152" s="180"/>
    </row>
    <row r="153" spans="1:6" x14ac:dyDescent="0.25">
      <c r="B153" s="179"/>
      <c r="C153" s="28"/>
      <c r="F153" s="180"/>
    </row>
    <row r="154" spans="1:6" x14ac:dyDescent="0.25">
      <c r="B154" s="179"/>
      <c r="C154" s="28"/>
      <c r="F154" s="180"/>
    </row>
    <row r="155" spans="1:6" x14ac:dyDescent="0.25">
      <c r="B155" s="179"/>
      <c r="C155" s="28"/>
      <c r="F155" s="180"/>
    </row>
    <row r="156" spans="1:6" x14ac:dyDescent="0.25">
      <c r="B156" s="179"/>
      <c r="C156" s="28"/>
      <c r="F156" s="180"/>
    </row>
    <row r="157" spans="1:6" x14ac:dyDescent="0.25">
      <c r="B157" s="179"/>
      <c r="C157" s="28"/>
      <c r="F157" s="180"/>
    </row>
    <row r="158" spans="1:6" x14ac:dyDescent="0.25">
      <c r="B158" s="179"/>
      <c r="C158" s="28"/>
      <c r="F158" s="180"/>
    </row>
    <row r="159" spans="1:6" x14ac:dyDescent="0.25">
      <c r="B159" s="179"/>
      <c r="C159" s="28"/>
      <c r="F159" s="180"/>
    </row>
    <row r="160" spans="1:6" x14ac:dyDescent="0.25">
      <c r="B160" s="179"/>
      <c r="C160" s="28"/>
      <c r="F160" s="180"/>
    </row>
    <row r="161" spans="2:6" x14ac:dyDescent="0.25">
      <c r="B161" s="179"/>
      <c r="C161" s="28"/>
      <c r="F161" s="180"/>
    </row>
    <row r="162" spans="2:6" x14ac:dyDescent="0.25">
      <c r="B162" s="179"/>
      <c r="C162" s="28"/>
      <c r="F162" s="180"/>
    </row>
    <row r="163" spans="2:6" x14ac:dyDescent="0.25">
      <c r="B163" s="179"/>
      <c r="C163" s="28"/>
      <c r="F163" s="180"/>
    </row>
    <row r="164" spans="2:6" x14ac:dyDescent="0.25">
      <c r="B164" s="179"/>
      <c r="C164" s="28"/>
      <c r="F164" s="180"/>
    </row>
    <row r="165" spans="2:6" x14ac:dyDescent="0.25">
      <c r="B165" s="179"/>
      <c r="C165" s="28"/>
      <c r="F165" s="180"/>
    </row>
    <row r="166" spans="2:6" x14ac:dyDescent="0.25">
      <c r="B166" s="179"/>
      <c r="C166" s="28"/>
      <c r="F166" s="180"/>
    </row>
    <row r="167" spans="2:6" x14ac:dyDescent="0.25">
      <c r="B167" s="179"/>
      <c r="C167" s="28"/>
      <c r="F167" s="180"/>
    </row>
  </sheetData>
  <mergeCells count="3">
    <mergeCell ref="A1:F1"/>
    <mergeCell ref="A2:F2"/>
    <mergeCell ref="A3:F3"/>
  </mergeCells>
  <printOptions gridLines="1"/>
  <pageMargins left="0.7" right="0.7" top="0.75" bottom="0.75" header="0.3" footer="0.3"/>
  <pageSetup scale="66" fitToHeight="0" orientation="portrait" useFirstPageNumber="1" r:id="rId1"/>
  <headerFooter alignWithMargins="0">
    <oddFooter>&amp;C&amp;"Tahoma,Bold"&amp;9Page 3/&amp;P</oddFooter>
  </headerFooter>
  <rowBreaks count="4" manualBreakCount="4">
    <brk id="40" max="5" man="1"/>
    <brk id="81" max="5" man="1"/>
    <brk id="115" max="5" man="1"/>
    <brk id="148" max="5" man="1"/>
  </rowBreaks>
  <ignoredErrors>
    <ignoredError sqref="F131:F142 F143:F146" formula="1"/>
    <ignoredError sqref="F55 F130 F147" formula="1" unlockedFormula="1"/>
    <ignoredError sqref="F81 F93 F102 F115 A3:XFD3" unlockedFormula="1"/>
  </ignoredErrors>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65"/>
  <sheetViews>
    <sheetView view="pageBreakPreview" zoomScale="90" zoomScaleNormal="63" zoomScaleSheetLayoutView="90" zoomScalePageLayoutView="63" workbookViewId="0">
      <selection activeCell="B29" sqref="B29"/>
    </sheetView>
  </sheetViews>
  <sheetFormatPr defaultColWidth="8.7109375" defaultRowHeight="16.5" x14ac:dyDescent="0.25"/>
  <cols>
    <col min="1" max="1" width="5.42578125" style="178" customWidth="1"/>
    <col min="2" max="2" width="75.7109375" style="81" customWidth="1"/>
    <col min="3" max="3" width="12.7109375" style="178" customWidth="1"/>
    <col min="4" max="4" width="12.7109375" style="29" customWidth="1"/>
    <col min="5" max="5" width="12.7109375" style="325" customWidth="1"/>
    <col min="6" max="6" width="16.28515625" style="182" customWidth="1"/>
    <col min="7" max="7" width="9.42578125" style="81" bestFit="1" customWidth="1"/>
    <col min="8" max="252" width="8.7109375" style="81"/>
    <col min="253" max="253" width="3.7109375" style="81" customWidth="1"/>
    <col min="254" max="254" width="59.7109375" style="81" customWidth="1"/>
    <col min="255" max="255" width="5.28515625" style="81" customWidth="1"/>
    <col min="256" max="256" width="8.28515625" style="81" customWidth="1"/>
    <col min="257" max="257" width="6.42578125" style="81" customWidth="1"/>
    <col min="258" max="258" width="14.28515625" style="81" customWidth="1"/>
    <col min="259" max="508" width="8.7109375" style="81"/>
    <col min="509" max="509" width="3.7109375" style="81" customWidth="1"/>
    <col min="510" max="510" width="59.7109375" style="81" customWidth="1"/>
    <col min="511" max="511" width="5.28515625" style="81" customWidth="1"/>
    <col min="512" max="512" width="8.28515625" style="81" customWidth="1"/>
    <col min="513" max="513" width="6.42578125" style="81" customWidth="1"/>
    <col min="514" max="514" width="14.28515625" style="81" customWidth="1"/>
    <col min="515" max="764" width="8.7109375" style="81"/>
    <col min="765" max="765" width="3.7109375" style="81" customWidth="1"/>
    <col min="766" max="766" width="59.7109375" style="81" customWidth="1"/>
    <col min="767" max="767" width="5.28515625" style="81" customWidth="1"/>
    <col min="768" max="768" width="8.28515625" style="81" customWidth="1"/>
    <col min="769" max="769" width="6.42578125" style="81" customWidth="1"/>
    <col min="770" max="770" width="14.28515625" style="81" customWidth="1"/>
    <col min="771" max="1020" width="8.7109375" style="81"/>
    <col min="1021" max="1021" width="3.7109375" style="81" customWidth="1"/>
    <col min="1022" max="1022" width="59.7109375" style="81" customWidth="1"/>
    <col min="1023" max="1023" width="5.28515625" style="81" customWidth="1"/>
    <col min="1024" max="1024" width="8.28515625" style="81" customWidth="1"/>
    <col min="1025" max="1025" width="6.42578125" style="81" customWidth="1"/>
    <col min="1026" max="1026" width="14.28515625" style="81" customWidth="1"/>
    <col min="1027" max="1276" width="8.7109375" style="81"/>
    <col min="1277" max="1277" width="3.7109375" style="81" customWidth="1"/>
    <col min="1278" max="1278" width="59.7109375" style="81" customWidth="1"/>
    <col min="1279" max="1279" width="5.28515625" style="81" customWidth="1"/>
    <col min="1280" max="1280" width="8.28515625" style="81" customWidth="1"/>
    <col min="1281" max="1281" width="6.42578125" style="81" customWidth="1"/>
    <col min="1282" max="1282" width="14.28515625" style="81" customWidth="1"/>
    <col min="1283" max="1532" width="8.7109375" style="81"/>
    <col min="1533" max="1533" width="3.7109375" style="81" customWidth="1"/>
    <col min="1534" max="1534" width="59.7109375" style="81" customWidth="1"/>
    <col min="1535" max="1535" width="5.28515625" style="81" customWidth="1"/>
    <col min="1536" max="1536" width="8.28515625" style="81" customWidth="1"/>
    <col min="1537" max="1537" width="6.42578125" style="81" customWidth="1"/>
    <col min="1538" max="1538" width="14.28515625" style="81" customWidth="1"/>
    <col min="1539" max="1788" width="8.7109375" style="81"/>
    <col min="1789" max="1789" width="3.7109375" style="81" customWidth="1"/>
    <col min="1790" max="1790" width="59.7109375" style="81" customWidth="1"/>
    <col min="1791" max="1791" width="5.28515625" style="81" customWidth="1"/>
    <col min="1792" max="1792" width="8.28515625" style="81" customWidth="1"/>
    <col min="1793" max="1793" width="6.42578125" style="81" customWidth="1"/>
    <col min="1794" max="1794" width="14.28515625" style="81" customWidth="1"/>
    <col min="1795" max="2044" width="8.7109375" style="81"/>
    <col min="2045" max="2045" width="3.7109375" style="81" customWidth="1"/>
    <col min="2046" max="2046" width="59.7109375" style="81" customWidth="1"/>
    <col min="2047" max="2047" width="5.28515625" style="81" customWidth="1"/>
    <col min="2048" max="2048" width="8.28515625" style="81" customWidth="1"/>
    <col min="2049" max="2049" width="6.42578125" style="81" customWidth="1"/>
    <col min="2050" max="2050" width="14.28515625" style="81" customWidth="1"/>
    <col min="2051" max="2300" width="8.7109375" style="81"/>
    <col min="2301" max="2301" width="3.7109375" style="81" customWidth="1"/>
    <col min="2302" max="2302" width="59.7109375" style="81" customWidth="1"/>
    <col min="2303" max="2303" width="5.28515625" style="81" customWidth="1"/>
    <col min="2304" max="2304" width="8.28515625" style="81" customWidth="1"/>
    <col min="2305" max="2305" width="6.42578125" style="81" customWidth="1"/>
    <col min="2306" max="2306" width="14.28515625" style="81" customWidth="1"/>
    <col min="2307" max="2556" width="8.7109375" style="81"/>
    <col min="2557" max="2557" width="3.7109375" style="81" customWidth="1"/>
    <col min="2558" max="2558" width="59.7109375" style="81" customWidth="1"/>
    <col min="2559" max="2559" width="5.28515625" style="81" customWidth="1"/>
    <col min="2560" max="2560" width="8.28515625" style="81" customWidth="1"/>
    <col min="2561" max="2561" width="6.42578125" style="81" customWidth="1"/>
    <col min="2562" max="2562" width="14.28515625" style="81" customWidth="1"/>
    <col min="2563" max="2812" width="8.7109375" style="81"/>
    <col min="2813" max="2813" width="3.7109375" style="81" customWidth="1"/>
    <col min="2814" max="2814" width="59.7109375" style="81" customWidth="1"/>
    <col min="2815" max="2815" width="5.28515625" style="81" customWidth="1"/>
    <col min="2816" max="2816" width="8.28515625" style="81" customWidth="1"/>
    <col min="2817" max="2817" width="6.42578125" style="81" customWidth="1"/>
    <col min="2818" max="2818" width="14.28515625" style="81" customWidth="1"/>
    <col min="2819" max="3068" width="8.7109375" style="81"/>
    <col min="3069" max="3069" width="3.7109375" style="81" customWidth="1"/>
    <col min="3070" max="3070" width="59.7109375" style="81" customWidth="1"/>
    <col min="3071" max="3071" width="5.28515625" style="81" customWidth="1"/>
    <col min="3072" max="3072" width="8.28515625" style="81" customWidth="1"/>
    <col min="3073" max="3073" width="6.42578125" style="81" customWidth="1"/>
    <col min="3074" max="3074" width="14.28515625" style="81" customWidth="1"/>
    <col min="3075" max="3324" width="8.7109375" style="81"/>
    <col min="3325" max="3325" width="3.7109375" style="81" customWidth="1"/>
    <col min="3326" max="3326" width="59.7109375" style="81" customWidth="1"/>
    <col min="3327" max="3327" width="5.28515625" style="81" customWidth="1"/>
    <col min="3328" max="3328" width="8.28515625" style="81" customWidth="1"/>
    <col min="3329" max="3329" width="6.42578125" style="81" customWidth="1"/>
    <col min="3330" max="3330" width="14.28515625" style="81" customWidth="1"/>
    <col min="3331" max="3580" width="8.7109375" style="81"/>
    <col min="3581" max="3581" width="3.7109375" style="81" customWidth="1"/>
    <col min="3582" max="3582" width="59.7109375" style="81" customWidth="1"/>
    <col min="3583" max="3583" width="5.28515625" style="81" customWidth="1"/>
    <col min="3584" max="3584" width="8.28515625" style="81" customWidth="1"/>
    <col min="3585" max="3585" width="6.42578125" style="81" customWidth="1"/>
    <col min="3586" max="3586" width="14.28515625" style="81" customWidth="1"/>
    <col min="3587" max="3836" width="8.7109375" style="81"/>
    <col min="3837" max="3837" width="3.7109375" style="81" customWidth="1"/>
    <col min="3838" max="3838" width="59.7109375" style="81" customWidth="1"/>
    <col min="3839" max="3839" width="5.28515625" style="81" customWidth="1"/>
    <col min="3840" max="3840" width="8.28515625" style="81" customWidth="1"/>
    <col min="3841" max="3841" width="6.42578125" style="81" customWidth="1"/>
    <col min="3842" max="3842" width="14.28515625" style="81" customWidth="1"/>
    <col min="3843" max="4092" width="8.7109375" style="81"/>
    <col min="4093" max="4093" width="3.7109375" style="81" customWidth="1"/>
    <col min="4094" max="4094" width="59.7109375" style="81" customWidth="1"/>
    <col min="4095" max="4095" width="5.28515625" style="81" customWidth="1"/>
    <col min="4096" max="4096" width="8.28515625" style="81" customWidth="1"/>
    <col min="4097" max="4097" width="6.42578125" style="81" customWidth="1"/>
    <col min="4098" max="4098" width="14.28515625" style="81" customWidth="1"/>
    <col min="4099" max="4348" width="8.7109375" style="81"/>
    <col min="4349" max="4349" width="3.7109375" style="81" customWidth="1"/>
    <col min="4350" max="4350" width="59.7109375" style="81" customWidth="1"/>
    <col min="4351" max="4351" width="5.28515625" style="81" customWidth="1"/>
    <col min="4352" max="4352" width="8.28515625" style="81" customWidth="1"/>
    <col min="4353" max="4353" width="6.42578125" style="81" customWidth="1"/>
    <col min="4354" max="4354" width="14.28515625" style="81" customWidth="1"/>
    <col min="4355" max="4604" width="8.7109375" style="81"/>
    <col min="4605" max="4605" width="3.7109375" style="81" customWidth="1"/>
    <col min="4606" max="4606" width="59.7109375" style="81" customWidth="1"/>
    <col min="4607" max="4607" width="5.28515625" style="81" customWidth="1"/>
    <col min="4608" max="4608" width="8.28515625" style="81" customWidth="1"/>
    <col min="4609" max="4609" width="6.42578125" style="81" customWidth="1"/>
    <col min="4610" max="4610" width="14.28515625" style="81" customWidth="1"/>
    <col min="4611" max="4860" width="8.7109375" style="81"/>
    <col min="4861" max="4861" width="3.7109375" style="81" customWidth="1"/>
    <col min="4862" max="4862" width="59.7109375" style="81" customWidth="1"/>
    <col min="4863" max="4863" width="5.28515625" style="81" customWidth="1"/>
    <col min="4864" max="4864" width="8.28515625" style="81" customWidth="1"/>
    <col min="4865" max="4865" width="6.42578125" style="81" customWidth="1"/>
    <col min="4866" max="4866" width="14.28515625" style="81" customWidth="1"/>
    <col min="4867" max="5116" width="8.7109375" style="81"/>
    <col min="5117" max="5117" width="3.7109375" style="81" customWidth="1"/>
    <col min="5118" max="5118" width="59.7109375" style="81" customWidth="1"/>
    <col min="5119" max="5119" width="5.28515625" style="81" customWidth="1"/>
    <col min="5120" max="5120" width="8.28515625" style="81" customWidth="1"/>
    <col min="5121" max="5121" width="6.42578125" style="81" customWidth="1"/>
    <col min="5122" max="5122" width="14.28515625" style="81" customWidth="1"/>
    <col min="5123" max="5372" width="8.7109375" style="81"/>
    <col min="5373" max="5373" width="3.7109375" style="81" customWidth="1"/>
    <col min="5374" max="5374" width="59.7109375" style="81" customWidth="1"/>
    <col min="5375" max="5375" width="5.28515625" style="81" customWidth="1"/>
    <col min="5376" max="5376" width="8.28515625" style="81" customWidth="1"/>
    <col min="5377" max="5377" width="6.42578125" style="81" customWidth="1"/>
    <col min="5378" max="5378" width="14.28515625" style="81" customWidth="1"/>
    <col min="5379" max="5628" width="8.7109375" style="81"/>
    <col min="5629" max="5629" width="3.7109375" style="81" customWidth="1"/>
    <col min="5630" max="5630" width="59.7109375" style="81" customWidth="1"/>
    <col min="5631" max="5631" width="5.28515625" style="81" customWidth="1"/>
    <col min="5632" max="5632" width="8.28515625" style="81" customWidth="1"/>
    <col min="5633" max="5633" width="6.42578125" style="81" customWidth="1"/>
    <col min="5634" max="5634" width="14.28515625" style="81" customWidth="1"/>
    <col min="5635" max="5884" width="8.7109375" style="81"/>
    <col min="5885" max="5885" width="3.7109375" style="81" customWidth="1"/>
    <col min="5886" max="5886" width="59.7109375" style="81" customWidth="1"/>
    <col min="5887" max="5887" width="5.28515625" style="81" customWidth="1"/>
    <col min="5888" max="5888" width="8.28515625" style="81" customWidth="1"/>
    <col min="5889" max="5889" width="6.42578125" style="81" customWidth="1"/>
    <col min="5890" max="5890" width="14.28515625" style="81" customWidth="1"/>
    <col min="5891" max="6140" width="8.7109375" style="81"/>
    <col min="6141" max="6141" width="3.7109375" style="81" customWidth="1"/>
    <col min="6142" max="6142" width="59.7109375" style="81" customWidth="1"/>
    <col min="6143" max="6143" width="5.28515625" style="81" customWidth="1"/>
    <col min="6144" max="6144" width="8.28515625" style="81" customWidth="1"/>
    <col min="6145" max="6145" width="6.42578125" style="81" customWidth="1"/>
    <col min="6146" max="6146" width="14.28515625" style="81" customWidth="1"/>
    <col min="6147" max="6396" width="8.7109375" style="81"/>
    <col min="6397" max="6397" width="3.7109375" style="81" customWidth="1"/>
    <col min="6398" max="6398" width="59.7109375" style="81" customWidth="1"/>
    <col min="6399" max="6399" width="5.28515625" style="81" customWidth="1"/>
    <col min="6400" max="6400" width="8.28515625" style="81" customWidth="1"/>
    <col min="6401" max="6401" width="6.42578125" style="81" customWidth="1"/>
    <col min="6402" max="6402" width="14.28515625" style="81" customWidth="1"/>
    <col min="6403" max="6652" width="8.7109375" style="81"/>
    <col min="6653" max="6653" width="3.7109375" style="81" customWidth="1"/>
    <col min="6654" max="6654" width="59.7109375" style="81" customWidth="1"/>
    <col min="6655" max="6655" width="5.28515625" style="81" customWidth="1"/>
    <col min="6656" max="6656" width="8.28515625" style="81" customWidth="1"/>
    <col min="6657" max="6657" width="6.42578125" style="81" customWidth="1"/>
    <col min="6658" max="6658" width="14.28515625" style="81" customWidth="1"/>
    <col min="6659" max="6908" width="8.7109375" style="81"/>
    <col min="6909" max="6909" width="3.7109375" style="81" customWidth="1"/>
    <col min="6910" max="6910" width="59.7109375" style="81" customWidth="1"/>
    <col min="6911" max="6911" width="5.28515625" style="81" customWidth="1"/>
    <col min="6912" max="6912" width="8.28515625" style="81" customWidth="1"/>
    <col min="6913" max="6913" width="6.42578125" style="81" customWidth="1"/>
    <col min="6914" max="6914" width="14.28515625" style="81" customWidth="1"/>
    <col min="6915" max="7164" width="8.7109375" style="81"/>
    <col min="7165" max="7165" width="3.7109375" style="81" customWidth="1"/>
    <col min="7166" max="7166" width="59.7109375" style="81" customWidth="1"/>
    <col min="7167" max="7167" width="5.28515625" style="81" customWidth="1"/>
    <col min="7168" max="7168" width="8.28515625" style="81" customWidth="1"/>
    <col min="7169" max="7169" width="6.42578125" style="81" customWidth="1"/>
    <col min="7170" max="7170" width="14.28515625" style="81" customWidth="1"/>
    <col min="7171" max="7420" width="8.7109375" style="81"/>
    <col min="7421" max="7421" width="3.7109375" style="81" customWidth="1"/>
    <col min="7422" max="7422" width="59.7109375" style="81" customWidth="1"/>
    <col min="7423" max="7423" width="5.28515625" style="81" customWidth="1"/>
    <col min="7424" max="7424" width="8.28515625" style="81" customWidth="1"/>
    <col min="7425" max="7425" width="6.42578125" style="81" customWidth="1"/>
    <col min="7426" max="7426" width="14.28515625" style="81" customWidth="1"/>
    <col min="7427" max="7676" width="8.7109375" style="81"/>
    <col min="7677" max="7677" width="3.7109375" style="81" customWidth="1"/>
    <col min="7678" max="7678" width="59.7109375" style="81" customWidth="1"/>
    <col min="7679" max="7679" width="5.28515625" style="81" customWidth="1"/>
    <col min="7680" max="7680" width="8.28515625" style="81" customWidth="1"/>
    <col min="7681" max="7681" width="6.42578125" style="81" customWidth="1"/>
    <col min="7682" max="7682" width="14.28515625" style="81" customWidth="1"/>
    <col min="7683" max="7932" width="8.7109375" style="81"/>
    <col min="7933" max="7933" width="3.7109375" style="81" customWidth="1"/>
    <col min="7934" max="7934" width="59.7109375" style="81" customWidth="1"/>
    <col min="7935" max="7935" width="5.28515625" style="81" customWidth="1"/>
    <col min="7936" max="7936" width="8.28515625" style="81" customWidth="1"/>
    <col min="7937" max="7937" width="6.42578125" style="81" customWidth="1"/>
    <col min="7938" max="7938" width="14.28515625" style="81" customWidth="1"/>
    <col min="7939" max="8188" width="8.7109375" style="81"/>
    <col min="8189" max="8189" width="3.7109375" style="81" customWidth="1"/>
    <col min="8190" max="8190" width="59.7109375" style="81" customWidth="1"/>
    <col min="8191" max="8191" width="5.28515625" style="81" customWidth="1"/>
    <col min="8192" max="8192" width="8.28515625" style="81" customWidth="1"/>
    <col min="8193" max="8193" width="6.42578125" style="81" customWidth="1"/>
    <col min="8194" max="8194" width="14.28515625" style="81" customWidth="1"/>
    <col min="8195" max="8444" width="8.7109375" style="81"/>
    <col min="8445" max="8445" width="3.7109375" style="81" customWidth="1"/>
    <col min="8446" max="8446" width="59.7109375" style="81" customWidth="1"/>
    <col min="8447" max="8447" width="5.28515625" style="81" customWidth="1"/>
    <col min="8448" max="8448" width="8.28515625" style="81" customWidth="1"/>
    <col min="8449" max="8449" width="6.42578125" style="81" customWidth="1"/>
    <col min="8450" max="8450" width="14.28515625" style="81" customWidth="1"/>
    <col min="8451" max="8700" width="8.7109375" style="81"/>
    <col min="8701" max="8701" width="3.7109375" style="81" customWidth="1"/>
    <col min="8702" max="8702" width="59.7109375" style="81" customWidth="1"/>
    <col min="8703" max="8703" width="5.28515625" style="81" customWidth="1"/>
    <col min="8704" max="8704" width="8.28515625" style="81" customWidth="1"/>
    <col min="8705" max="8705" width="6.42578125" style="81" customWidth="1"/>
    <col min="8706" max="8706" width="14.28515625" style="81" customWidth="1"/>
    <col min="8707" max="8956" width="8.7109375" style="81"/>
    <col min="8957" max="8957" width="3.7109375" style="81" customWidth="1"/>
    <col min="8958" max="8958" width="59.7109375" style="81" customWidth="1"/>
    <col min="8959" max="8959" width="5.28515625" style="81" customWidth="1"/>
    <col min="8960" max="8960" width="8.28515625" style="81" customWidth="1"/>
    <col min="8961" max="8961" width="6.42578125" style="81" customWidth="1"/>
    <col min="8962" max="8962" width="14.28515625" style="81" customWidth="1"/>
    <col min="8963" max="9212" width="8.7109375" style="81"/>
    <col min="9213" max="9213" width="3.7109375" style="81" customWidth="1"/>
    <col min="9214" max="9214" width="59.7109375" style="81" customWidth="1"/>
    <col min="9215" max="9215" width="5.28515625" style="81" customWidth="1"/>
    <col min="9216" max="9216" width="8.28515625" style="81" customWidth="1"/>
    <col min="9217" max="9217" width="6.42578125" style="81" customWidth="1"/>
    <col min="9218" max="9218" width="14.28515625" style="81" customWidth="1"/>
    <col min="9219" max="9468" width="8.7109375" style="81"/>
    <col min="9469" max="9469" width="3.7109375" style="81" customWidth="1"/>
    <col min="9470" max="9470" width="59.7109375" style="81" customWidth="1"/>
    <col min="9471" max="9471" width="5.28515625" style="81" customWidth="1"/>
    <col min="9472" max="9472" width="8.28515625" style="81" customWidth="1"/>
    <col min="9473" max="9473" width="6.42578125" style="81" customWidth="1"/>
    <col min="9474" max="9474" width="14.28515625" style="81" customWidth="1"/>
    <col min="9475" max="9724" width="8.7109375" style="81"/>
    <col min="9725" max="9725" width="3.7109375" style="81" customWidth="1"/>
    <col min="9726" max="9726" width="59.7109375" style="81" customWidth="1"/>
    <col min="9727" max="9727" width="5.28515625" style="81" customWidth="1"/>
    <col min="9728" max="9728" width="8.28515625" style="81" customWidth="1"/>
    <col min="9729" max="9729" width="6.42578125" style="81" customWidth="1"/>
    <col min="9730" max="9730" width="14.28515625" style="81" customWidth="1"/>
    <col min="9731" max="9980" width="8.7109375" style="81"/>
    <col min="9981" max="9981" width="3.7109375" style="81" customWidth="1"/>
    <col min="9982" max="9982" width="59.7109375" style="81" customWidth="1"/>
    <col min="9983" max="9983" width="5.28515625" style="81" customWidth="1"/>
    <col min="9984" max="9984" width="8.28515625" style="81" customWidth="1"/>
    <col min="9985" max="9985" width="6.42578125" style="81" customWidth="1"/>
    <col min="9986" max="9986" width="14.28515625" style="81" customWidth="1"/>
    <col min="9987" max="10236" width="8.7109375" style="81"/>
    <col min="10237" max="10237" width="3.7109375" style="81" customWidth="1"/>
    <col min="10238" max="10238" width="59.7109375" style="81" customWidth="1"/>
    <col min="10239" max="10239" width="5.28515625" style="81" customWidth="1"/>
    <col min="10240" max="10240" width="8.28515625" style="81" customWidth="1"/>
    <col min="10241" max="10241" width="6.42578125" style="81" customWidth="1"/>
    <col min="10242" max="10242" width="14.28515625" style="81" customWidth="1"/>
    <col min="10243" max="10492" width="8.7109375" style="81"/>
    <col min="10493" max="10493" width="3.7109375" style="81" customWidth="1"/>
    <col min="10494" max="10494" width="59.7109375" style="81" customWidth="1"/>
    <col min="10495" max="10495" width="5.28515625" style="81" customWidth="1"/>
    <col min="10496" max="10496" width="8.28515625" style="81" customWidth="1"/>
    <col min="10497" max="10497" width="6.42578125" style="81" customWidth="1"/>
    <col min="10498" max="10498" width="14.28515625" style="81" customWidth="1"/>
    <col min="10499" max="10748" width="8.7109375" style="81"/>
    <col min="10749" max="10749" width="3.7109375" style="81" customWidth="1"/>
    <col min="10750" max="10750" width="59.7109375" style="81" customWidth="1"/>
    <col min="10751" max="10751" width="5.28515625" style="81" customWidth="1"/>
    <col min="10752" max="10752" width="8.28515625" style="81" customWidth="1"/>
    <col min="10753" max="10753" width="6.42578125" style="81" customWidth="1"/>
    <col min="10754" max="10754" width="14.28515625" style="81" customWidth="1"/>
    <col min="10755" max="11004" width="8.7109375" style="81"/>
    <col min="11005" max="11005" width="3.7109375" style="81" customWidth="1"/>
    <col min="11006" max="11006" width="59.7109375" style="81" customWidth="1"/>
    <col min="11007" max="11007" width="5.28515625" style="81" customWidth="1"/>
    <col min="11008" max="11008" width="8.28515625" style="81" customWidth="1"/>
    <col min="11009" max="11009" width="6.42578125" style="81" customWidth="1"/>
    <col min="11010" max="11010" width="14.28515625" style="81" customWidth="1"/>
    <col min="11011" max="11260" width="8.7109375" style="81"/>
    <col min="11261" max="11261" width="3.7109375" style="81" customWidth="1"/>
    <col min="11262" max="11262" width="59.7109375" style="81" customWidth="1"/>
    <col min="11263" max="11263" width="5.28515625" style="81" customWidth="1"/>
    <col min="11264" max="11264" width="8.28515625" style="81" customWidth="1"/>
    <col min="11265" max="11265" width="6.42578125" style="81" customWidth="1"/>
    <col min="11266" max="11266" width="14.28515625" style="81" customWidth="1"/>
    <col min="11267" max="11516" width="8.7109375" style="81"/>
    <col min="11517" max="11517" width="3.7109375" style="81" customWidth="1"/>
    <col min="11518" max="11518" width="59.7109375" style="81" customWidth="1"/>
    <col min="11519" max="11519" width="5.28515625" style="81" customWidth="1"/>
    <col min="11520" max="11520" width="8.28515625" style="81" customWidth="1"/>
    <col min="11521" max="11521" width="6.42578125" style="81" customWidth="1"/>
    <col min="11522" max="11522" width="14.28515625" style="81" customWidth="1"/>
    <col min="11523" max="11772" width="8.7109375" style="81"/>
    <col min="11773" max="11773" width="3.7109375" style="81" customWidth="1"/>
    <col min="11774" max="11774" width="59.7109375" style="81" customWidth="1"/>
    <col min="11775" max="11775" width="5.28515625" style="81" customWidth="1"/>
    <col min="11776" max="11776" width="8.28515625" style="81" customWidth="1"/>
    <col min="11777" max="11777" width="6.42578125" style="81" customWidth="1"/>
    <col min="11778" max="11778" width="14.28515625" style="81" customWidth="1"/>
    <col min="11779" max="12028" width="8.7109375" style="81"/>
    <col min="12029" max="12029" width="3.7109375" style="81" customWidth="1"/>
    <col min="12030" max="12030" width="59.7109375" style="81" customWidth="1"/>
    <col min="12031" max="12031" width="5.28515625" style="81" customWidth="1"/>
    <col min="12032" max="12032" width="8.28515625" style="81" customWidth="1"/>
    <col min="12033" max="12033" width="6.42578125" style="81" customWidth="1"/>
    <col min="12034" max="12034" width="14.28515625" style="81" customWidth="1"/>
    <col min="12035" max="12284" width="8.7109375" style="81"/>
    <col min="12285" max="12285" width="3.7109375" style="81" customWidth="1"/>
    <col min="12286" max="12286" width="59.7109375" style="81" customWidth="1"/>
    <col min="12287" max="12287" width="5.28515625" style="81" customWidth="1"/>
    <col min="12288" max="12288" width="8.28515625" style="81" customWidth="1"/>
    <col min="12289" max="12289" width="6.42578125" style="81" customWidth="1"/>
    <col min="12290" max="12290" width="14.28515625" style="81" customWidth="1"/>
    <col min="12291" max="12540" width="8.7109375" style="81"/>
    <col min="12541" max="12541" width="3.7109375" style="81" customWidth="1"/>
    <col min="12542" max="12542" width="59.7109375" style="81" customWidth="1"/>
    <col min="12543" max="12543" width="5.28515625" style="81" customWidth="1"/>
    <col min="12544" max="12544" width="8.28515625" style="81" customWidth="1"/>
    <col min="12545" max="12545" width="6.42578125" style="81" customWidth="1"/>
    <col min="12546" max="12546" width="14.28515625" style="81" customWidth="1"/>
    <col min="12547" max="12796" width="8.7109375" style="81"/>
    <col min="12797" max="12797" width="3.7109375" style="81" customWidth="1"/>
    <col min="12798" max="12798" width="59.7109375" style="81" customWidth="1"/>
    <col min="12799" max="12799" width="5.28515625" style="81" customWidth="1"/>
    <col min="12800" max="12800" width="8.28515625" style="81" customWidth="1"/>
    <col min="12801" max="12801" width="6.42578125" style="81" customWidth="1"/>
    <col min="12802" max="12802" width="14.28515625" style="81" customWidth="1"/>
    <col min="12803" max="13052" width="8.7109375" style="81"/>
    <col min="13053" max="13053" width="3.7109375" style="81" customWidth="1"/>
    <col min="13054" max="13054" width="59.7109375" style="81" customWidth="1"/>
    <col min="13055" max="13055" width="5.28515625" style="81" customWidth="1"/>
    <col min="13056" max="13056" width="8.28515625" style="81" customWidth="1"/>
    <col min="13057" max="13057" width="6.42578125" style="81" customWidth="1"/>
    <col min="13058" max="13058" width="14.28515625" style="81" customWidth="1"/>
    <col min="13059" max="13308" width="8.7109375" style="81"/>
    <col min="13309" max="13309" width="3.7109375" style="81" customWidth="1"/>
    <col min="13310" max="13310" width="59.7109375" style="81" customWidth="1"/>
    <col min="13311" max="13311" width="5.28515625" style="81" customWidth="1"/>
    <col min="13312" max="13312" width="8.28515625" style="81" customWidth="1"/>
    <col min="13313" max="13313" width="6.42578125" style="81" customWidth="1"/>
    <col min="13314" max="13314" width="14.28515625" style="81" customWidth="1"/>
    <col min="13315" max="13564" width="8.7109375" style="81"/>
    <col min="13565" max="13565" width="3.7109375" style="81" customWidth="1"/>
    <col min="13566" max="13566" width="59.7109375" style="81" customWidth="1"/>
    <col min="13567" max="13567" width="5.28515625" style="81" customWidth="1"/>
    <col min="13568" max="13568" width="8.28515625" style="81" customWidth="1"/>
    <col min="13569" max="13569" width="6.42578125" style="81" customWidth="1"/>
    <col min="13570" max="13570" width="14.28515625" style="81" customWidth="1"/>
    <col min="13571" max="13820" width="8.7109375" style="81"/>
    <col min="13821" max="13821" width="3.7109375" style="81" customWidth="1"/>
    <col min="13822" max="13822" width="59.7109375" style="81" customWidth="1"/>
    <col min="13823" max="13823" width="5.28515625" style="81" customWidth="1"/>
    <col min="13824" max="13824" width="8.28515625" style="81" customWidth="1"/>
    <col min="13825" max="13825" width="6.42578125" style="81" customWidth="1"/>
    <col min="13826" max="13826" width="14.28515625" style="81" customWidth="1"/>
    <col min="13827" max="14076" width="8.7109375" style="81"/>
    <col min="14077" max="14077" width="3.7109375" style="81" customWidth="1"/>
    <col min="14078" max="14078" width="59.7109375" style="81" customWidth="1"/>
    <col min="14079" max="14079" width="5.28515625" style="81" customWidth="1"/>
    <col min="14080" max="14080" width="8.28515625" style="81" customWidth="1"/>
    <col min="14081" max="14081" width="6.42578125" style="81" customWidth="1"/>
    <col min="14082" max="14082" width="14.28515625" style="81" customWidth="1"/>
    <col min="14083" max="14332" width="8.7109375" style="81"/>
    <col min="14333" max="14333" width="3.7109375" style="81" customWidth="1"/>
    <col min="14334" max="14334" width="59.7109375" style="81" customWidth="1"/>
    <col min="14335" max="14335" width="5.28515625" style="81" customWidth="1"/>
    <col min="14336" max="14336" width="8.28515625" style="81" customWidth="1"/>
    <col min="14337" max="14337" width="6.42578125" style="81" customWidth="1"/>
    <col min="14338" max="14338" width="14.28515625" style="81" customWidth="1"/>
    <col min="14339" max="14588" width="8.7109375" style="81"/>
    <col min="14589" max="14589" width="3.7109375" style="81" customWidth="1"/>
    <col min="14590" max="14590" width="59.7109375" style="81" customWidth="1"/>
    <col min="14591" max="14591" width="5.28515625" style="81" customWidth="1"/>
    <col min="14592" max="14592" width="8.28515625" style="81" customWidth="1"/>
    <col min="14593" max="14593" width="6.42578125" style="81" customWidth="1"/>
    <col min="14594" max="14594" width="14.28515625" style="81" customWidth="1"/>
    <col min="14595" max="14844" width="8.7109375" style="81"/>
    <col min="14845" max="14845" width="3.7109375" style="81" customWidth="1"/>
    <col min="14846" max="14846" width="59.7109375" style="81" customWidth="1"/>
    <col min="14847" max="14847" width="5.28515625" style="81" customWidth="1"/>
    <col min="14848" max="14848" width="8.28515625" style="81" customWidth="1"/>
    <col min="14849" max="14849" width="6.42578125" style="81" customWidth="1"/>
    <col min="14850" max="14850" width="14.28515625" style="81" customWidth="1"/>
    <col min="14851" max="15100" width="8.7109375" style="81"/>
    <col min="15101" max="15101" width="3.7109375" style="81" customWidth="1"/>
    <col min="15102" max="15102" width="59.7109375" style="81" customWidth="1"/>
    <col min="15103" max="15103" width="5.28515625" style="81" customWidth="1"/>
    <col min="15104" max="15104" width="8.28515625" style="81" customWidth="1"/>
    <col min="15105" max="15105" width="6.42578125" style="81" customWidth="1"/>
    <col min="15106" max="15106" width="14.28515625" style="81" customWidth="1"/>
    <col min="15107" max="15356" width="8.7109375" style="81"/>
    <col min="15357" max="15357" width="3.7109375" style="81" customWidth="1"/>
    <col min="15358" max="15358" width="59.7109375" style="81" customWidth="1"/>
    <col min="15359" max="15359" width="5.28515625" style="81" customWidth="1"/>
    <col min="15360" max="15360" width="8.28515625" style="81" customWidth="1"/>
    <col min="15361" max="15361" width="6.42578125" style="81" customWidth="1"/>
    <col min="15362" max="15362" width="14.28515625" style="81" customWidth="1"/>
    <col min="15363" max="15612" width="8.7109375" style="81"/>
    <col min="15613" max="15613" width="3.7109375" style="81" customWidth="1"/>
    <col min="15614" max="15614" width="59.7109375" style="81" customWidth="1"/>
    <col min="15615" max="15615" width="5.28515625" style="81" customWidth="1"/>
    <col min="15616" max="15616" width="8.28515625" style="81" customWidth="1"/>
    <col min="15617" max="15617" width="6.42578125" style="81" customWidth="1"/>
    <col min="15618" max="15618" width="14.28515625" style="81" customWidth="1"/>
    <col min="15619" max="15868" width="8.7109375" style="81"/>
    <col min="15869" max="15869" width="3.7109375" style="81" customWidth="1"/>
    <col min="15870" max="15870" width="59.7109375" style="81" customWidth="1"/>
    <col min="15871" max="15871" width="5.28515625" style="81" customWidth="1"/>
    <col min="15872" max="15872" width="8.28515625" style="81" customWidth="1"/>
    <col min="15873" max="15873" width="6.42578125" style="81" customWidth="1"/>
    <col min="15874" max="15874" width="14.28515625" style="81" customWidth="1"/>
    <col min="15875" max="16124" width="8.7109375" style="81"/>
    <col min="16125" max="16125" width="3.7109375" style="81" customWidth="1"/>
    <col min="16126" max="16126" width="59.7109375" style="81" customWidth="1"/>
    <col min="16127" max="16127" width="5.28515625" style="81" customWidth="1"/>
    <col min="16128" max="16128" width="8.28515625" style="81" customWidth="1"/>
    <col min="16129" max="16129" width="6.42578125" style="81" customWidth="1"/>
    <col min="16130" max="16130" width="14.28515625" style="81" customWidth="1"/>
    <col min="16131" max="16384" width="8.7109375" style="81"/>
  </cols>
  <sheetData>
    <row r="1" spans="1:6" ht="18.399999999999999" customHeight="1" x14ac:dyDescent="0.25">
      <c r="A1" s="352"/>
      <c r="B1" s="352"/>
      <c r="C1" s="352"/>
      <c r="D1" s="352"/>
      <c r="E1" s="352"/>
      <c r="F1" s="352"/>
    </row>
    <row r="2" spans="1:6" ht="18.399999999999999" customHeight="1" x14ac:dyDescent="0.25">
      <c r="A2" s="351" t="s">
        <v>62</v>
      </c>
      <c r="B2" s="351"/>
      <c r="C2" s="351"/>
      <c r="D2" s="351"/>
      <c r="E2" s="351"/>
      <c r="F2" s="351"/>
    </row>
    <row r="3" spans="1:6" ht="24" customHeight="1" x14ac:dyDescent="0.25">
      <c r="A3" s="350" t="str">
        <f>COVER!A25</f>
        <v>PROPOSED CONSTRUCTION OF FM RADIO KISMAYO</v>
      </c>
      <c r="B3" s="350"/>
      <c r="C3" s="350"/>
      <c r="D3" s="350"/>
      <c r="E3" s="350"/>
      <c r="F3" s="350"/>
    </row>
    <row r="4" spans="1:6" ht="17.45" customHeight="1" x14ac:dyDescent="0.25">
      <c r="A4" s="186" t="s">
        <v>35</v>
      </c>
      <c r="B4" s="187" t="s">
        <v>0</v>
      </c>
      <c r="C4" s="188" t="s">
        <v>1</v>
      </c>
      <c r="D4" s="189" t="s">
        <v>29</v>
      </c>
      <c r="E4" s="324" t="s">
        <v>2</v>
      </c>
      <c r="F4" s="191" t="s">
        <v>3</v>
      </c>
    </row>
    <row r="5" spans="1:6" x14ac:dyDescent="0.25">
      <c r="B5" s="27"/>
      <c r="C5" s="28"/>
      <c r="F5" s="180"/>
    </row>
    <row r="6" spans="1:6" ht="23.25" customHeight="1" x14ac:dyDescent="0.25">
      <c r="B6" s="27" t="str">
        <f>COVER!$A$5</f>
        <v>RADIO KISMAYO FM- JUBALAND</v>
      </c>
      <c r="C6" s="28"/>
      <c r="F6" s="180"/>
    </row>
    <row r="7" spans="1:6" x14ac:dyDescent="0.25">
      <c r="B7" s="27"/>
      <c r="C7" s="28"/>
      <c r="F7" s="180"/>
    </row>
    <row r="8" spans="1:6" x14ac:dyDescent="0.25">
      <c r="B8" s="27" t="s">
        <v>294</v>
      </c>
      <c r="C8" s="28"/>
      <c r="F8" s="180"/>
    </row>
    <row r="9" spans="1:6" x14ac:dyDescent="0.25">
      <c r="A9" s="192"/>
      <c r="C9" s="193"/>
      <c r="D9" s="194"/>
      <c r="E9" s="326"/>
      <c r="F9" s="196"/>
    </row>
    <row r="10" spans="1:6" x14ac:dyDescent="0.25">
      <c r="B10" s="197" t="s">
        <v>49</v>
      </c>
      <c r="C10" s="28"/>
      <c r="F10" s="180"/>
    </row>
    <row r="11" spans="1:6" x14ac:dyDescent="0.25">
      <c r="B11" s="228"/>
      <c r="C11" s="28"/>
      <c r="F11" s="180"/>
    </row>
    <row r="12" spans="1:6" s="231" customFormat="1" x14ac:dyDescent="0.25">
      <c r="A12" s="178"/>
      <c r="B12" s="27" t="s">
        <v>197</v>
      </c>
      <c r="C12" s="28"/>
      <c r="D12" s="29"/>
      <c r="E12" s="327"/>
      <c r="F12" s="230"/>
    </row>
    <row r="13" spans="1:6" x14ac:dyDescent="0.25">
      <c r="B13" s="179"/>
      <c r="C13" s="28"/>
      <c r="F13" s="180"/>
    </row>
    <row r="14" spans="1:6" x14ac:dyDescent="0.25">
      <c r="B14" s="239" t="s">
        <v>30</v>
      </c>
      <c r="C14" s="28"/>
      <c r="F14" s="180"/>
    </row>
    <row r="15" spans="1:6" x14ac:dyDescent="0.25">
      <c r="B15" s="179"/>
      <c r="C15" s="28"/>
      <c r="F15" s="180"/>
    </row>
    <row r="16" spans="1:6" ht="34.5" x14ac:dyDescent="0.25">
      <c r="A16" s="205">
        <v>1</v>
      </c>
      <c r="B16" s="104" t="s">
        <v>102</v>
      </c>
      <c r="C16" s="28"/>
      <c r="F16" s="180" t="str">
        <f>IF(ISBLANK(Main_Building24[[#This Row],[UNIT]]),"",Main_Building24[[#This Row],[QTY]]*Main_Building24[[#This Row],[RATE]])</f>
        <v/>
      </c>
    </row>
    <row r="17" spans="1:6" x14ac:dyDescent="0.25">
      <c r="B17" s="228"/>
      <c r="C17" s="28"/>
      <c r="F17" s="180" t="str">
        <f>IF(ISBLANK(Main_Building24[[#This Row],[UNIT]]),"",Main_Building24[[#This Row],[QTY]]*Main_Building24[[#This Row],[RATE]])</f>
        <v/>
      </c>
    </row>
    <row r="18" spans="1:6" ht="21" customHeight="1" x14ac:dyDescent="0.25">
      <c r="A18" s="178" t="s">
        <v>281</v>
      </c>
      <c r="B18" s="179" t="s">
        <v>198</v>
      </c>
      <c r="C18" s="178" t="s">
        <v>5</v>
      </c>
      <c r="D18" s="29">
        <f>7*4</f>
        <v>28</v>
      </c>
      <c r="E18" s="325">
        <v>0</v>
      </c>
      <c r="F18" s="180">
        <f>IF(ISBLANK(Main_Building24[[#This Row],[UNIT]]),"",Main_Building24[[#This Row],[QTY]]*Main_Building24[[#This Row],[RATE]])</f>
        <v>0</v>
      </c>
    </row>
    <row r="19" spans="1:6" ht="39" customHeight="1" x14ac:dyDescent="0.25">
      <c r="A19" s="178" t="s">
        <v>283</v>
      </c>
      <c r="B19" s="179" t="s">
        <v>199</v>
      </c>
      <c r="C19" s="178" t="s">
        <v>11</v>
      </c>
      <c r="D19" s="29">
        <f>6*3*3</f>
        <v>54</v>
      </c>
      <c r="E19" s="325">
        <v>0</v>
      </c>
      <c r="F19" s="180">
        <f>IF(ISBLANK(Main_Building24[[#This Row],[UNIT]]),"",Main_Building24[[#This Row],[QTY]]*Main_Building24[[#This Row],[RATE]])</f>
        <v>0</v>
      </c>
    </row>
    <row r="20" spans="1:6" ht="24" customHeight="1" x14ac:dyDescent="0.25">
      <c r="A20" s="205">
        <v>2</v>
      </c>
      <c r="B20" s="232" t="s">
        <v>14</v>
      </c>
      <c r="C20" s="240"/>
      <c r="D20" s="241"/>
      <c r="E20" s="328"/>
      <c r="F20" s="180" t="str">
        <f>IF(ISBLANK(Main_Building24[[#This Row],[UNIT]]),"",Main_Building24[[#This Row],[QTY]]*Main_Building24[[#This Row],[RATE]])</f>
        <v/>
      </c>
    </row>
    <row r="21" spans="1:6" ht="24.95" customHeight="1" x14ac:dyDescent="0.25">
      <c r="A21" s="178" t="s">
        <v>281</v>
      </c>
      <c r="B21" s="179" t="s">
        <v>201</v>
      </c>
      <c r="C21" s="178" t="s">
        <v>35</v>
      </c>
      <c r="D21" s="29">
        <v>1</v>
      </c>
      <c r="E21" s="325">
        <v>0</v>
      </c>
      <c r="F21" s="180">
        <f>IF(ISBLANK(Main_Building24[[#This Row],[UNIT]]),"",Main_Building24[[#This Row],[QTY]]*Main_Building24[[#This Row],[RATE]])</f>
        <v>0</v>
      </c>
    </row>
    <row r="22" spans="1:6" ht="24.95" customHeight="1" x14ac:dyDescent="0.25">
      <c r="A22" s="178" t="s">
        <v>283</v>
      </c>
      <c r="B22" s="179" t="s">
        <v>200</v>
      </c>
      <c r="C22" s="178" t="s">
        <v>35</v>
      </c>
      <c r="D22" s="29">
        <v>12</v>
      </c>
      <c r="E22" s="325">
        <v>0</v>
      </c>
      <c r="F22" s="180">
        <f>IF(ISBLANK(Main_Building24[[#This Row],[UNIT]]),"",Main_Building24[[#This Row],[QTY]]*Main_Building24[[#This Row],[RATE]])</f>
        <v>0</v>
      </c>
    </row>
    <row r="23" spans="1:6" ht="24" customHeight="1" x14ac:dyDescent="0.25">
      <c r="A23" s="205">
        <v>3</v>
      </c>
      <c r="B23" s="232" t="s">
        <v>188</v>
      </c>
      <c r="F23" s="180" t="str">
        <f>IF(ISBLANK(Main_Building24[[#This Row],[UNIT]]),"",Main_Building24[[#This Row],[QTY]]*Main_Building24[[#This Row],[RATE]])</f>
        <v/>
      </c>
    </row>
    <row r="24" spans="1:6" ht="24.4" customHeight="1" x14ac:dyDescent="0.25">
      <c r="A24" s="178" t="s">
        <v>281</v>
      </c>
      <c r="B24" s="179" t="s">
        <v>203</v>
      </c>
      <c r="C24" s="28" t="s">
        <v>11</v>
      </c>
      <c r="D24" s="29">
        <f>3*0.4*0.4*4</f>
        <v>1.9200000000000004</v>
      </c>
      <c r="E24" s="325">
        <v>0</v>
      </c>
      <c r="F24" s="180">
        <f>IF(ISBLANK(Main_Building24[[#This Row],[UNIT]]),"",Main_Building24[[#This Row],[QTY]]*Main_Building24[[#This Row],[RATE]])</f>
        <v>0</v>
      </c>
    </row>
    <row r="25" spans="1:6" ht="24.4" customHeight="1" x14ac:dyDescent="0.25">
      <c r="A25" s="178" t="s">
        <v>283</v>
      </c>
      <c r="B25" s="179" t="s">
        <v>204</v>
      </c>
      <c r="C25" s="28" t="s">
        <v>11</v>
      </c>
      <c r="D25" s="29">
        <f>16.4*0.4*0.2</f>
        <v>1.3120000000000001</v>
      </c>
      <c r="E25" s="325">
        <v>0</v>
      </c>
      <c r="F25" s="180">
        <f>IF(ISBLANK(Main_Building24[[#This Row],[UNIT]]),"",Main_Building24[[#This Row],[QTY]]*Main_Building24[[#This Row],[RATE]])</f>
        <v>0</v>
      </c>
    </row>
    <row r="26" spans="1:6" ht="24.4" customHeight="1" x14ac:dyDescent="0.25">
      <c r="A26" s="178" t="s">
        <v>285</v>
      </c>
      <c r="B26" s="179" t="s">
        <v>202</v>
      </c>
      <c r="C26" s="28" t="s">
        <v>5</v>
      </c>
      <c r="D26" s="29">
        <f>18*0.2</f>
        <v>3.6</v>
      </c>
      <c r="E26" s="325">
        <v>0</v>
      </c>
      <c r="F26" s="180">
        <f>IF(ISBLANK(Main_Building24[[#This Row],[UNIT]]),"",Main_Building24[[#This Row],[QTY]]*Main_Building24[[#This Row],[RATE]])</f>
        <v>0</v>
      </c>
    </row>
    <row r="27" spans="1:6" ht="25.35" customHeight="1" x14ac:dyDescent="0.25">
      <c r="A27" s="205">
        <v>4</v>
      </c>
      <c r="B27" s="258" t="s">
        <v>114</v>
      </c>
      <c r="F27" s="180" t="str">
        <f>IF(ISBLANK(Main_Building24[[#This Row],[UNIT]]),"",Main_Building24[[#This Row],[QTY]]*Main_Building24[[#This Row],[RATE]])</f>
        <v/>
      </c>
    </row>
    <row r="28" spans="1:6" ht="24" customHeight="1" x14ac:dyDescent="0.25">
      <c r="A28" s="178" t="s">
        <v>281</v>
      </c>
      <c r="B28" s="179" t="s">
        <v>27</v>
      </c>
      <c r="C28" s="178" t="s">
        <v>48</v>
      </c>
      <c r="D28" s="29">
        <f>15*1.5*4*0.395+16.59</f>
        <v>52.14</v>
      </c>
      <c r="E28" s="325">
        <v>0</v>
      </c>
      <c r="F28" s="180">
        <f>IF(ISBLANK(Main_Building24[[#This Row],[UNIT]]),"",Main_Building24[[#This Row],[QTY]]*Main_Building24[[#This Row],[RATE]])</f>
        <v>0</v>
      </c>
    </row>
    <row r="29" spans="1:6" ht="24" customHeight="1" x14ac:dyDescent="0.25">
      <c r="A29" s="178" t="s">
        <v>283</v>
      </c>
      <c r="B29" s="179" t="s">
        <v>72</v>
      </c>
      <c r="C29" s="178" t="s">
        <v>48</v>
      </c>
      <c r="D29" s="29">
        <v>211.95</v>
      </c>
      <c r="E29" s="325">
        <v>0</v>
      </c>
      <c r="F29" s="180">
        <f>IF(ISBLANK(Main_Building24[[#This Row],[UNIT]]),"",Main_Building24[[#This Row],[QTY]]*Main_Building24[[#This Row],[RATE]])</f>
        <v>0</v>
      </c>
    </row>
    <row r="30" spans="1:6" ht="24" customHeight="1" x14ac:dyDescent="0.25">
      <c r="A30" s="178" t="s">
        <v>285</v>
      </c>
      <c r="B30" s="179" t="s">
        <v>205</v>
      </c>
      <c r="C30" s="178" t="s">
        <v>48</v>
      </c>
      <c r="D30" s="29">
        <f>(6*3*0.89)*4+(18*4*0.89)</f>
        <v>128.16</v>
      </c>
      <c r="E30" s="325">
        <v>0</v>
      </c>
      <c r="F30" s="180">
        <f>IF(ISBLANK(Main_Building24[[#This Row],[UNIT]]),"",Main_Building24[[#This Row],[QTY]]*Main_Building24[[#This Row],[RATE]])</f>
        <v>0</v>
      </c>
    </row>
    <row r="31" spans="1:6" ht="25.5" customHeight="1" x14ac:dyDescent="0.25">
      <c r="A31" s="205">
        <v>5</v>
      </c>
      <c r="B31" s="258" t="s">
        <v>118</v>
      </c>
      <c r="C31" s="28"/>
      <c r="F31" s="180"/>
    </row>
    <row r="32" spans="1:6" ht="28.5" x14ac:dyDescent="0.25">
      <c r="B32" s="296" t="s">
        <v>60</v>
      </c>
      <c r="C32" s="205"/>
      <c r="D32" s="235"/>
      <c r="E32" s="329"/>
      <c r="F32" s="180" t="str">
        <f>IF(ISBLANK(Main_Building24[[#This Row],[UNIT]]),"",Main_Building24[[#This Row],[QTY]]*Main_Building24[[#This Row],[RATE]])</f>
        <v/>
      </c>
    </row>
    <row r="33" spans="1:6" ht="24.4" customHeight="1" x14ac:dyDescent="0.25">
      <c r="A33" s="178" t="s">
        <v>281</v>
      </c>
      <c r="B33" s="179" t="s">
        <v>206</v>
      </c>
      <c r="C33" s="178" t="s">
        <v>15</v>
      </c>
      <c r="D33" s="29">
        <v>18</v>
      </c>
      <c r="E33" s="325">
        <v>0</v>
      </c>
      <c r="F33" s="180">
        <f>IF(ISBLANK(Main_Building24[[#This Row],[UNIT]]),"",Main_Building24[[#This Row],[QTY]]*Main_Building24[[#This Row],[RATE]])</f>
        <v>0</v>
      </c>
    </row>
    <row r="34" spans="1:6" ht="24.4" customHeight="1" x14ac:dyDescent="0.25">
      <c r="A34" s="178" t="s">
        <v>283</v>
      </c>
      <c r="B34" s="179" t="s">
        <v>207</v>
      </c>
      <c r="C34" s="28" t="s">
        <v>5</v>
      </c>
      <c r="D34" s="29">
        <v>10</v>
      </c>
      <c r="E34" s="325">
        <v>0</v>
      </c>
      <c r="F34" s="180">
        <f>IF(ISBLANK(Main_Building24[[#This Row],[UNIT]]),"",Main_Building24[[#This Row],[QTY]]*Main_Building24[[#This Row],[RATE]])</f>
        <v>0</v>
      </c>
    </row>
    <row r="35" spans="1:6" ht="24.4" customHeight="1" x14ac:dyDescent="0.25">
      <c r="A35" s="178" t="s">
        <v>285</v>
      </c>
      <c r="B35" s="179" t="s">
        <v>73</v>
      </c>
      <c r="C35" s="28" t="s">
        <v>5</v>
      </c>
      <c r="D35" s="29">
        <f>5.2*2.2</f>
        <v>11.440000000000001</v>
      </c>
      <c r="E35" s="325">
        <v>0</v>
      </c>
      <c r="F35" s="180">
        <f>IF(ISBLANK(Main_Building24[[#This Row],[UNIT]]),"",Main_Building24[[#This Row],[QTY]]*Main_Building24[[#This Row],[RATE]])</f>
        <v>0</v>
      </c>
    </row>
    <row r="36" spans="1:6" ht="25.15" customHeight="1" x14ac:dyDescent="0.25">
      <c r="A36" s="205">
        <v>6</v>
      </c>
      <c r="B36" s="258" t="s">
        <v>19</v>
      </c>
      <c r="C36" s="28"/>
      <c r="F36" s="180" t="str">
        <f>IF(ISBLANK(Main_Building24[[#This Row],[UNIT]]),"",Main_Building24[[#This Row],[QTY]]*Main_Building24[[#This Row],[RATE]])</f>
        <v/>
      </c>
    </row>
    <row r="37" spans="1:6" ht="46.5" customHeight="1" x14ac:dyDescent="0.25">
      <c r="B37" s="296" t="s">
        <v>126</v>
      </c>
      <c r="F37" s="180" t="str">
        <f>IF(ISBLANK(Main_Building24[[#This Row],[UNIT]]),"",Main_Building24[[#This Row],[QTY]]*Main_Building24[[#This Row],[RATE]])</f>
        <v/>
      </c>
    </row>
    <row r="38" spans="1:6" ht="24.75" customHeight="1" x14ac:dyDescent="0.25">
      <c r="A38" s="178" t="s">
        <v>281</v>
      </c>
      <c r="B38" s="179" t="s">
        <v>61</v>
      </c>
      <c r="C38" s="178" t="s">
        <v>11</v>
      </c>
      <c r="D38" s="29">
        <f>16.4*0.4*3</f>
        <v>19.68</v>
      </c>
      <c r="E38" s="325">
        <v>0</v>
      </c>
      <c r="F38" s="180">
        <f>IF(ISBLANK(Main_Building24[[#This Row],[UNIT]]),"",Main_Building24[[#This Row],[QTY]]*Main_Building24[[#This Row],[RATE]])</f>
        <v>0</v>
      </c>
    </row>
    <row r="39" spans="1:6" ht="25.15" customHeight="1" x14ac:dyDescent="0.25">
      <c r="A39" s="205">
        <v>7</v>
      </c>
      <c r="B39" s="258" t="s">
        <v>189</v>
      </c>
      <c r="C39" s="28"/>
      <c r="F39" s="180"/>
    </row>
    <row r="40" spans="1:6" ht="21" customHeight="1" x14ac:dyDescent="0.25">
      <c r="B40" s="296" t="s">
        <v>208</v>
      </c>
      <c r="C40" s="28"/>
      <c r="E40" s="330"/>
      <c r="F40" s="242"/>
    </row>
    <row r="41" spans="1:6" ht="24.4" customHeight="1" x14ac:dyDescent="0.25">
      <c r="A41" s="178" t="s">
        <v>281</v>
      </c>
      <c r="B41" s="179" t="s">
        <v>209</v>
      </c>
      <c r="C41" s="234" t="s">
        <v>5</v>
      </c>
      <c r="D41" s="29">
        <f>18*0.6</f>
        <v>10.799999999999999</v>
      </c>
      <c r="E41" s="325">
        <v>0</v>
      </c>
      <c r="F41" s="180">
        <f>IF(ISBLANK(Main_Building24[[#This Row],[UNIT]]),"",Main_Building24[[#This Row],[QTY]]*Main_Building24[[#This Row],[RATE]])</f>
        <v>0</v>
      </c>
    </row>
    <row r="42" spans="1:6" ht="24.4" customHeight="1" x14ac:dyDescent="0.25">
      <c r="A42" s="178" t="s">
        <v>283</v>
      </c>
      <c r="B42" s="179" t="s">
        <v>210</v>
      </c>
      <c r="C42" s="28" t="s">
        <v>5</v>
      </c>
      <c r="D42" s="29">
        <v>18</v>
      </c>
      <c r="E42" s="325">
        <v>0</v>
      </c>
      <c r="F42" s="180">
        <f>IF(ISBLANK(Main_Building24[[#This Row],[UNIT]]),"",Main_Building24[[#This Row],[QTY]]*Main_Building24[[#This Row],[RATE]])</f>
        <v>0</v>
      </c>
    </row>
    <row r="43" spans="1:6" ht="25.5" customHeight="1" x14ac:dyDescent="0.25">
      <c r="A43" s="343">
        <v>8</v>
      </c>
      <c r="B43" s="258" t="s">
        <v>211</v>
      </c>
      <c r="C43" s="234"/>
      <c r="F43" s="180" t="str">
        <f>IF(ISBLANK(Main_Building24[[#This Row],[UNIT]]),"",Main_Building24[[#This Row],[QTY]]*Main_Building24[[#This Row],[RATE]])</f>
        <v/>
      </c>
    </row>
    <row r="44" spans="1:6" ht="24.95" customHeight="1" x14ac:dyDescent="0.25">
      <c r="A44" s="178" t="s">
        <v>281</v>
      </c>
      <c r="B44" s="179" t="s">
        <v>74</v>
      </c>
      <c r="C44" s="234" t="s">
        <v>38</v>
      </c>
      <c r="D44" s="29">
        <v>1</v>
      </c>
      <c r="E44" s="325">
        <v>0</v>
      </c>
      <c r="F44" s="180">
        <f>IF(ISBLANK(Main_Building24[[#This Row],[UNIT]]),"",Main_Building24[[#This Row],[QTY]]*Main_Building24[[#This Row],[RATE]])</f>
        <v>0</v>
      </c>
    </row>
    <row r="45" spans="1:6" ht="33.75" customHeight="1" x14ac:dyDescent="0.25">
      <c r="A45" s="178" t="s">
        <v>283</v>
      </c>
      <c r="B45" s="179" t="s">
        <v>214</v>
      </c>
      <c r="C45" s="28"/>
      <c r="F45" s="180"/>
    </row>
    <row r="46" spans="1:6" ht="17.25" thickBot="1" x14ac:dyDescent="0.3">
      <c r="B46" s="204"/>
      <c r="C46" s="205"/>
      <c r="F46" s="180" t="str">
        <f>IF(ISBLANK(Main_Building24[[#This Row],[UNIT]]),"",Main_Building24[[#This Row],[QTY]]*Main_Building24[[#This Row],[RATE]])</f>
        <v/>
      </c>
    </row>
    <row r="47" spans="1:6" ht="32.1" customHeight="1" thickBot="1" x14ac:dyDescent="0.3">
      <c r="A47" s="124"/>
      <c r="B47" s="125" t="s">
        <v>213</v>
      </c>
      <c r="C47" s="126"/>
      <c r="D47" s="40"/>
      <c r="E47" s="316"/>
      <c r="F47" s="128">
        <f>SUBTOTAL(109,F5:F46)</f>
        <v>0</v>
      </c>
    </row>
    <row r="48" spans="1:6" x14ac:dyDescent="0.25">
      <c r="B48" s="206"/>
      <c r="C48" s="28"/>
      <c r="F48" s="180" t="str">
        <f>IF(ISBLANK(Main_Building24[[#This Row],[UNIT]]),"",Main_Building24[[#This Row],[QTY]]*Main_Building24[[#This Row],[RATE]])</f>
        <v/>
      </c>
    </row>
    <row r="49" spans="2:6" x14ac:dyDescent="0.25">
      <c r="B49" s="206"/>
      <c r="C49" s="28"/>
      <c r="F49" s="180" t="str">
        <f>IF(ISBLANK(Main_Building24[[#This Row],[UNIT]]),"",Main_Building24[[#This Row],[QTY]]*Main_Building24[[#This Row],[RATE]])</f>
        <v/>
      </c>
    </row>
    <row r="50" spans="2:6" x14ac:dyDescent="0.25">
      <c r="B50" s="179"/>
      <c r="C50" s="28"/>
      <c r="F50" s="180"/>
    </row>
    <row r="51" spans="2:6" x14ac:dyDescent="0.25">
      <c r="B51" s="179"/>
      <c r="C51" s="28"/>
      <c r="F51" s="180"/>
    </row>
    <row r="52" spans="2:6" x14ac:dyDescent="0.25">
      <c r="B52" s="179"/>
      <c r="C52" s="28"/>
      <c r="F52" s="180"/>
    </row>
    <row r="53" spans="2:6" x14ac:dyDescent="0.25">
      <c r="B53" s="179"/>
      <c r="C53" s="28"/>
      <c r="F53" s="180"/>
    </row>
    <row r="54" spans="2:6" x14ac:dyDescent="0.25">
      <c r="B54" s="179"/>
      <c r="C54" s="28"/>
      <c r="F54" s="180"/>
    </row>
    <row r="55" spans="2:6" x14ac:dyDescent="0.25">
      <c r="B55" s="179"/>
      <c r="C55" s="28"/>
      <c r="F55" s="180"/>
    </row>
    <row r="56" spans="2:6" x14ac:dyDescent="0.25">
      <c r="B56" s="179"/>
      <c r="C56" s="28"/>
      <c r="F56" s="180"/>
    </row>
    <row r="57" spans="2:6" x14ac:dyDescent="0.25">
      <c r="B57" s="179"/>
      <c r="C57" s="28"/>
      <c r="F57" s="180"/>
    </row>
    <row r="58" spans="2:6" x14ac:dyDescent="0.25">
      <c r="B58" s="179"/>
      <c r="C58" s="28"/>
      <c r="F58" s="180"/>
    </row>
    <row r="59" spans="2:6" x14ac:dyDescent="0.25">
      <c r="B59" s="179"/>
      <c r="C59" s="28"/>
      <c r="F59" s="180"/>
    </row>
    <row r="60" spans="2:6" x14ac:dyDescent="0.25">
      <c r="B60" s="179"/>
      <c r="C60" s="28"/>
      <c r="F60" s="180"/>
    </row>
    <row r="61" spans="2:6" x14ac:dyDescent="0.25">
      <c r="B61" s="179"/>
      <c r="C61" s="28"/>
      <c r="F61" s="180"/>
    </row>
    <row r="62" spans="2:6" x14ac:dyDescent="0.25">
      <c r="B62" s="179"/>
      <c r="C62" s="28"/>
      <c r="F62" s="180"/>
    </row>
    <row r="63" spans="2:6" x14ac:dyDescent="0.25">
      <c r="B63" s="179"/>
      <c r="C63" s="28"/>
      <c r="F63" s="180"/>
    </row>
    <row r="64" spans="2:6" x14ac:dyDescent="0.25">
      <c r="B64" s="179"/>
      <c r="C64" s="28"/>
      <c r="F64" s="180"/>
    </row>
    <row r="65" spans="2:6" x14ac:dyDescent="0.25">
      <c r="B65" s="179"/>
      <c r="C65" s="28"/>
      <c r="F65" s="180"/>
    </row>
  </sheetData>
  <mergeCells count="3">
    <mergeCell ref="A1:F1"/>
    <mergeCell ref="A2:F2"/>
    <mergeCell ref="A3:F3"/>
  </mergeCells>
  <printOptions gridLines="1"/>
  <pageMargins left="0.7" right="0.7" top="0.75" bottom="0.75" header="0.3" footer="0.3"/>
  <pageSetup paperSize="9" scale="64" fitToHeight="0" orientation="portrait" useFirstPageNumber="1" r:id="rId1"/>
  <headerFooter alignWithMargins="0">
    <oddFooter>&amp;C&amp;"Tahoma,Bold"&amp;9Page 3/&amp;P</oddFooter>
  </headerFooter>
  <rowBreaks count="1" manualBreakCount="1">
    <brk id="47" max="5" man="1"/>
  </rowBreaks>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2675A-86E3-418E-9264-25240DAA0F63}">
  <sheetPr>
    <pageSetUpPr fitToPage="1"/>
  </sheetPr>
  <dimension ref="A1:F43"/>
  <sheetViews>
    <sheetView view="pageBreakPreview" zoomScale="90" zoomScaleNormal="63" zoomScaleSheetLayoutView="90" zoomScalePageLayoutView="63" workbookViewId="0">
      <selection activeCell="B22" sqref="B22"/>
    </sheetView>
  </sheetViews>
  <sheetFormatPr defaultColWidth="8.7109375" defaultRowHeight="16.5" x14ac:dyDescent="0.25"/>
  <cols>
    <col min="1" max="1" width="5.42578125" style="178" customWidth="1"/>
    <col min="2" max="2" width="75.7109375" style="81" customWidth="1"/>
    <col min="3" max="3" width="12.7109375" style="178" customWidth="1"/>
    <col min="4" max="4" width="12.7109375" style="29" customWidth="1"/>
    <col min="5" max="5" width="12.7109375" style="181" customWidth="1"/>
    <col min="6" max="6" width="16.28515625" style="182" customWidth="1"/>
    <col min="7" max="7" width="9.42578125" style="81" bestFit="1" customWidth="1"/>
    <col min="8" max="252" width="8.7109375" style="81"/>
    <col min="253" max="253" width="3.7109375" style="81" customWidth="1"/>
    <col min="254" max="254" width="59.7109375" style="81" customWidth="1"/>
    <col min="255" max="255" width="5.28515625" style="81" customWidth="1"/>
    <col min="256" max="256" width="8.28515625" style="81" customWidth="1"/>
    <col min="257" max="257" width="6.42578125" style="81" customWidth="1"/>
    <col min="258" max="258" width="14.28515625" style="81" customWidth="1"/>
    <col min="259" max="508" width="8.7109375" style="81"/>
    <col min="509" max="509" width="3.7109375" style="81" customWidth="1"/>
    <col min="510" max="510" width="59.7109375" style="81" customWidth="1"/>
    <col min="511" max="511" width="5.28515625" style="81" customWidth="1"/>
    <col min="512" max="512" width="8.28515625" style="81" customWidth="1"/>
    <col min="513" max="513" width="6.42578125" style="81" customWidth="1"/>
    <col min="514" max="514" width="14.28515625" style="81" customWidth="1"/>
    <col min="515" max="764" width="8.7109375" style="81"/>
    <col min="765" max="765" width="3.7109375" style="81" customWidth="1"/>
    <col min="766" max="766" width="59.7109375" style="81" customWidth="1"/>
    <col min="767" max="767" width="5.28515625" style="81" customWidth="1"/>
    <col min="768" max="768" width="8.28515625" style="81" customWidth="1"/>
    <col min="769" max="769" width="6.42578125" style="81" customWidth="1"/>
    <col min="770" max="770" width="14.28515625" style="81" customWidth="1"/>
    <col min="771" max="1020" width="8.7109375" style="81"/>
    <col min="1021" max="1021" width="3.7109375" style="81" customWidth="1"/>
    <col min="1022" max="1022" width="59.7109375" style="81" customWidth="1"/>
    <col min="1023" max="1023" width="5.28515625" style="81" customWidth="1"/>
    <col min="1024" max="1024" width="8.28515625" style="81" customWidth="1"/>
    <col min="1025" max="1025" width="6.42578125" style="81" customWidth="1"/>
    <col min="1026" max="1026" width="14.28515625" style="81" customWidth="1"/>
    <col min="1027" max="1276" width="8.7109375" style="81"/>
    <col min="1277" max="1277" width="3.7109375" style="81" customWidth="1"/>
    <col min="1278" max="1278" width="59.7109375" style="81" customWidth="1"/>
    <col min="1279" max="1279" width="5.28515625" style="81" customWidth="1"/>
    <col min="1280" max="1280" width="8.28515625" style="81" customWidth="1"/>
    <col min="1281" max="1281" width="6.42578125" style="81" customWidth="1"/>
    <col min="1282" max="1282" width="14.28515625" style="81" customWidth="1"/>
    <col min="1283" max="1532" width="8.7109375" style="81"/>
    <col min="1533" max="1533" width="3.7109375" style="81" customWidth="1"/>
    <col min="1534" max="1534" width="59.7109375" style="81" customWidth="1"/>
    <col min="1535" max="1535" width="5.28515625" style="81" customWidth="1"/>
    <col min="1536" max="1536" width="8.28515625" style="81" customWidth="1"/>
    <col min="1537" max="1537" width="6.42578125" style="81" customWidth="1"/>
    <col min="1538" max="1538" width="14.28515625" style="81" customWidth="1"/>
    <col min="1539" max="1788" width="8.7109375" style="81"/>
    <col min="1789" max="1789" width="3.7109375" style="81" customWidth="1"/>
    <col min="1790" max="1790" width="59.7109375" style="81" customWidth="1"/>
    <col min="1791" max="1791" width="5.28515625" style="81" customWidth="1"/>
    <col min="1792" max="1792" width="8.28515625" style="81" customWidth="1"/>
    <col min="1793" max="1793" width="6.42578125" style="81" customWidth="1"/>
    <col min="1794" max="1794" width="14.28515625" style="81" customWidth="1"/>
    <col min="1795" max="2044" width="8.7109375" style="81"/>
    <col min="2045" max="2045" width="3.7109375" style="81" customWidth="1"/>
    <col min="2046" max="2046" width="59.7109375" style="81" customWidth="1"/>
    <col min="2047" max="2047" width="5.28515625" style="81" customWidth="1"/>
    <col min="2048" max="2048" width="8.28515625" style="81" customWidth="1"/>
    <col min="2049" max="2049" width="6.42578125" style="81" customWidth="1"/>
    <col min="2050" max="2050" width="14.28515625" style="81" customWidth="1"/>
    <col min="2051" max="2300" width="8.7109375" style="81"/>
    <col min="2301" max="2301" width="3.7109375" style="81" customWidth="1"/>
    <col min="2302" max="2302" width="59.7109375" style="81" customWidth="1"/>
    <col min="2303" max="2303" width="5.28515625" style="81" customWidth="1"/>
    <col min="2304" max="2304" width="8.28515625" style="81" customWidth="1"/>
    <col min="2305" max="2305" width="6.42578125" style="81" customWidth="1"/>
    <col min="2306" max="2306" width="14.28515625" style="81" customWidth="1"/>
    <col min="2307" max="2556" width="8.7109375" style="81"/>
    <col min="2557" max="2557" width="3.7109375" style="81" customWidth="1"/>
    <col min="2558" max="2558" width="59.7109375" style="81" customWidth="1"/>
    <col min="2559" max="2559" width="5.28515625" style="81" customWidth="1"/>
    <col min="2560" max="2560" width="8.28515625" style="81" customWidth="1"/>
    <col min="2561" max="2561" width="6.42578125" style="81" customWidth="1"/>
    <col min="2562" max="2562" width="14.28515625" style="81" customWidth="1"/>
    <col min="2563" max="2812" width="8.7109375" style="81"/>
    <col min="2813" max="2813" width="3.7109375" style="81" customWidth="1"/>
    <col min="2814" max="2814" width="59.7109375" style="81" customWidth="1"/>
    <col min="2815" max="2815" width="5.28515625" style="81" customWidth="1"/>
    <col min="2816" max="2816" width="8.28515625" style="81" customWidth="1"/>
    <col min="2817" max="2817" width="6.42578125" style="81" customWidth="1"/>
    <col min="2818" max="2818" width="14.28515625" style="81" customWidth="1"/>
    <col min="2819" max="3068" width="8.7109375" style="81"/>
    <col min="3069" max="3069" width="3.7109375" style="81" customWidth="1"/>
    <col min="3070" max="3070" width="59.7109375" style="81" customWidth="1"/>
    <col min="3071" max="3071" width="5.28515625" style="81" customWidth="1"/>
    <col min="3072" max="3072" width="8.28515625" style="81" customWidth="1"/>
    <col min="3073" max="3073" width="6.42578125" style="81" customWidth="1"/>
    <col min="3074" max="3074" width="14.28515625" style="81" customWidth="1"/>
    <col min="3075" max="3324" width="8.7109375" style="81"/>
    <col min="3325" max="3325" width="3.7109375" style="81" customWidth="1"/>
    <col min="3326" max="3326" width="59.7109375" style="81" customWidth="1"/>
    <col min="3327" max="3327" width="5.28515625" style="81" customWidth="1"/>
    <col min="3328" max="3328" width="8.28515625" style="81" customWidth="1"/>
    <col min="3329" max="3329" width="6.42578125" style="81" customWidth="1"/>
    <col min="3330" max="3330" width="14.28515625" style="81" customWidth="1"/>
    <col min="3331" max="3580" width="8.7109375" style="81"/>
    <col min="3581" max="3581" width="3.7109375" style="81" customWidth="1"/>
    <col min="3582" max="3582" width="59.7109375" style="81" customWidth="1"/>
    <col min="3583" max="3583" width="5.28515625" style="81" customWidth="1"/>
    <col min="3584" max="3584" width="8.28515625" style="81" customWidth="1"/>
    <col min="3585" max="3585" width="6.42578125" style="81" customWidth="1"/>
    <col min="3586" max="3586" width="14.28515625" style="81" customWidth="1"/>
    <col min="3587" max="3836" width="8.7109375" style="81"/>
    <col min="3837" max="3837" width="3.7109375" style="81" customWidth="1"/>
    <col min="3838" max="3838" width="59.7109375" style="81" customWidth="1"/>
    <col min="3839" max="3839" width="5.28515625" style="81" customWidth="1"/>
    <col min="3840" max="3840" width="8.28515625" style="81" customWidth="1"/>
    <col min="3841" max="3841" width="6.42578125" style="81" customWidth="1"/>
    <col min="3842" max="3842" width="14.28515625" style="81" customWidth="1"/>
    <col min="3843" max="4092" width="8.7109375" style="81"/>
    <col min="4093" max="4093" width="3.7109375" style="81" customWidth="1"/>
    <col min="4094" max="4094" width="59.7109375" style="81" customWidth="1"/>
    <col min="4095" max="4095" width="5.28515625" style="81" customWidth="1"/>
    <col min="4096" max="4096" width="8.28515625" style="81" customWidth="1"/>
    <col min="4097" max="4097" width="6.42578125" style="81" customWidth="1"/>
    <col min="4098" max="4098" width="14.28515625" style="81" customWidth="1"/>
    <col min="4099" max="4348" width="8.7109375" style="81"/>
    <col min="4349" max="4349" width="3.7109375" style="81" customWidth="1"/>
    <col min="4350" max="4350" width="59.7109375" style="81" customWidth="1"/>
    <col min="4351" max="4351" width="5.28515625" style="81" customWidth="1"/>
    <col min="4352" max="4352" width="8.28515625" style="81" customWidth="1"/>
    <col min="4353" max="4353" width="6.42578125" style="81" customWidth="1"/>
    <col min="4354" max="4354" width="14.28515625" style="81" customWidth="1"/>
    <col min="4355" max="4604" width="8.7109375" style="81"/>
    <col min="4605" max="4605" width="3.7109375" style="81" customWidth="1"/>
    <col min="4606" max="4606" width="59.7109375" style="81" customWidth="1"/>
    <col min="4607" max="4607" width="5.28515625" style="81" customWidth="1"/>
    <col min="4608" max="4608" width="8.28515625" style="81" customWidth="1"/>
    <col min="4609" max="4609" width="6.42578125" style="81" customWidth="1"/>
    <col min="4610" max="4610" width="14.28515625" style="81" customWidth="1"/>
    <col min="4611" max="4860" width="8.7109375" style="81"/>
    <col min="4861" max="4861" width="3.7109375" style="81" customWidth="1"/>
    <col min="4862" max="4862" width="59.7109375" style="81" customWidth="1"/>
    <col min="4863" max="4863" width="5.28515625" style="81" customWidth="1"/>
    <col min="4864" max="4864" width="8.28515625" style="81" customWidth="1"/>
    <col min="4865" max="4865" width="6.42578125" style="81" customWidth="1"/>
    <col min="4866" max="4866" width="14.28515625" style="81" customWidth="1"/>
    <col min="4867" max="5116" width="8.7109375" style="81"/>
    <col min="5117" max="5117" width="3.7109375" style="81" customWidth="1"/>
    <col min="5118" max="5118" width="59.7109375" style="81" customWidth="1"/>
    <col min="5119" max="5119" width="5.28515625" style="81" customWidth="1"/>
    <col min="5120" max="5120" width="8.28515625" style="81" customWidth="1"/>
    <col min="5121" max="5121" width="6.42578125" style="81" customWidth="1"/>
    <col min="5122" max="5122" width="14.28515625" style="81" customWidth="1"/>
    <col min="5123" max="5372" width="8.7109375" style="81"/>
    <col min="5373" max="5373" width="3.7109375" style="81" customWidth="1"/>
    <col min="5374" max="5374" width="59.7109375" style="81" customWidth="1"/>
    <col min="5375" max="5375" width="5.28515625" style="81" customWidth="1"/>
    <col min="5376" max="5376" width="8.28515625" style="81" customWidth="1"/>
    <col min="5377" max="5377" width="6.42578125" style="81" customWidth="1"/>
    <col min="5378" max="5378" width="14.28515625" style="81" customWidth="1"/>
    <col min="5379" max="5628" width="8.7109375" style="81"/>
    <col min="5629" max="5629" width="3.7109375" style="81" customWidth="1"/>
    <col min="5630" max="5630" width="59.7109375" style="81" customWidth="1"/>
    <col min="5631" max="5631" width="5.28515625" style="81" customWidth="1"/>
    <col min="5632" max="5632" width="8.28515625" style="81" customWidth="1"/>
    <col min="5633" max="5633" width="6.42578125" style="81" customWidth="1"/>
    <col min="5634" max="5634" width="14.28515625" style="81" customWidth="1"/>
    <col min="5635" max="5884" width="8.7109375" style="81"/>
    <col min="5885" max="5885" width="3.7109375" style="81" customWidth="1"/>
    <col min="5886" max="5886" width="59.7109375" style="81" customWidth="1"/>
    <col min="5887" max="5887" width="5.28515625" style="81" customWidth="1"/>
    <col min="5888" max="5888" width="8.28515625" style="81" customWidth="1"/>
    <col min="5889" max="5889" width="6.42578125" style="81" customWidth="1"/>
    <col min="5890" max="5890" width="14.28515625" style="81" customWidth="1"/>
    <col min="5891" max="6140" width="8.7109375" style="81"/>
    <col min="6141" max="6141" width="3.7109375" style="81" customWidth="1"/>
    <col min="6142" max="6142" width="59.7109375" style="81" customWidth="1"/>
    <col min="6143" max="6143" width="5.28515625" style="81" customWidth="1"/>
    <col min="6144" max="6144" width="8.28515625" style="81" customWidth="1"/>
    <col min="6145" max="6145" width="6.42578125" style="81" customWidth="1"/>
    <col min="6146" max="6146" width="14.28515625" style="81" customWidth="1"/>
    <col min="6147" max="6396" width="8.7109375" style="81"/>
    <col min="6397" max="6397" width="3.7109375" style="81" customWidth="1"/>
    <col min="6398" max="6398" width="59.7109375" style="81" customWidth="1"/>
    <col min="6399" max="6399" width="5.28515625" style="81" customWidth="1"/>
    <col min="6400" max="6400" width="8.28515625" style="81" customWidth="1"/>
    <col min="6401" max="6401" width="6.42578125" style="81" customWidth="1"/>
    <col min="6402" max="6402" width="14.28515625" style="81" customWidth="1"/>
    <col min="6403" max="6652" width="8.7109375" style="81"/>
    <col min="6653" max="6653" width="3.7109375" style="81" customWidth="1"/>
    <col min="6654" max="6654" width="59.7109375" style="81" customWidth="1"/>
    <col min="6655" max="6655" width="5.28515625" style="81" customWidth="1"/>
    <col min="6656" max="6656" width="8.28515625" style="81" customWidth="1"/>
    <col min="6657" max="6657" width="6.42578125" style="81" customWidth="1"/>
    <col min="6658" max="6658" width="14.28515625" style="81" customWidth="1"/>
    <col min="6659" max="6908" width="8.7109375" style="81"/>
    <col min="6909" max="6909" width="3.7109375" style="81" customWidth="1"/>
    <col min="6910" max="6910" width="59.7109375" style="81" customWidth="1"/>
    <col min="6911" max="6911" width="5.28515625" style="81" customWidth="1"/>
    <col min="6912" max="6912" width="8.28515625" style="81" customWidth="1"/>
    <col min="6913" max="6913" width="6.42578125" style="81" customWidth="1"/>
    <col min="6914" max="6914" width="14.28515625" style="81" customWidth="1"/>
    <col min="6915" max="7164" width="8.7109375" style="81"/>
    <col min="7165" max="7165" width="3.7109375" style="81" customWidth="1"/>
    <col min="7166" max="7166" width="59.7109375" style="81" customWidth="1"/>
    <col min="7167" max="7167" width="5.28515625" style="81" customWidth="1"/>
    <col min="7168" max="7168" width="8.28515625" style="81" customWidth="1"/>
    <col min="7169" max="7169" width="6.42578125" style="81" customWidth="1"/>
    <col min="7170" max="7170" width="14.28515625" style="81" customWidth="1"/>
    <col min="7171" max="7420" width="8.7109375" style="81"/>
    <col min="7421" max="7421" width="3.7109375" style="81" customWidth="1"/>
    <col min="7422" max="7422" width="59.7109375" style="81" customWidth="1"/>
    <col min="7423" max="7423" width="5.28515625" style="81" customWidth="1"/>
    <col min="7424" max="7424" width="8.28515625" style="81" customWidth="1"/>
    <col min="7425" max="7425" width="6.42578125" style="81" customWidth="1"/>
    <col min="7426" max="7426" width="14.28515625" style="81" customWidth="1"/>
    <col min="7427" max="7676" width="8.7109375" style="81"/>
    <col min="7677" max="7677" width="3.7109375" style="81" customWidth="1"/>
    <col min="7678" max="7678" width="59.7109375" style="81" customWidth="1"/>
    <col min="7679" max="7679" width="5.28515625" style="81" customWidth="1"/>
    <col min="7680" max="7680" width="8.28515625" style="81" customWidth="1"/>
    <col min="7681" max="7681" width="6.42578125" style="81" customWidth="1"/>
    <col min="7682" max="7682" width="14.28515625" style="81" customWidth="1"/>
    <col min="7683" max="7932" width="8.7109375" style="81"/>
    <col min="7933" max="7933" width="3.7109375" style="81" customWidth="1"/>
    <col min="7934" max="7934" width="59.7109375" style="81" customWidth="1"/>
    <col min="7935" max="7935" width="5.28515625" style="81" customWidth="1"/>
    <col min="7936" max="7936" width="8.28515625" style="81" customWidth="1"/>
    <col min="7937" max="7937" width="6.42578125" style="81" customWidth="1"/>
    <col min="7938" max="7938" width="14.28515625" style="81" customWidth="1"/>
    <col min="7939" max="8188" width="8.7109375" style="81"/>
    <col min="8189" max="8189" width="3.7109375" style="81" customWidth="1"/>
    <col min="8190" max="8190" width="59.7109375" style="81" customWidth="1"/>
    <col min="8191" max="8191" width="5.28515625" style="81" customWidth="1"/>
    <col min="8192" max="8192" width="8.28515625" style="81" customWidth="1"/>
    <col min="8193" max="8193" width="6.42578125" style="81" customWidth="1"/>
    <col min="8194" max="8194" width="14.28515625" style="81" customWidth="1"/>
    <col min="8195" max="8444" width="8.7109375" style="81"/>
    <col min="8445" max="8445" width="3.7109375" style="81" customWidth="1"/>
    <col min="8446" max="8446" width="59.7109375" style="81" customWidth="1"/>
    <col min="8447" max="8447" width="5.28515625" style="81" customWidth="1"/>
    <col min="8448" max="8448" width="8.28515625" style="81" customWidth="1"/>
    <col min="8449" max="8449" width="6.42578125" style="81" customWidth="1"/>
    <col min="8450" max="8450" width="14.28515625" style="81" customWidth="1"/>
    <col min="8451" max="8700" width="8.7109375" style="81"/>
    <col min="8701" max="8701" width="3.7109375" style="81" customWidth="1"/>
    <col min="8702" max="8702" width="59.7109375" style="81" customWidth="1"/>
    <col min="8703" max="8703" width="5.28515625" style="81" customWidth="1"/>
    <col min="8704" max="8704" width="8.28515625" style="81" customWidth="1"/>
    <col min="8705" max="8705" width="6.42578125" style="81" customWidth="1"/>
    <col min="8706" max="8706" width="14.28515625" style="81" customWidth="1"/>
    <col min="8707" max="8956" width="8.7109375" style="81"/>
    <col min="8957" max="8957" width="3.7109375" style="81" customWidth="1"/>
    <col min="8958" max="8958" width="59.7109375" style="81" customWidth="1"/>
    <col min="8959" max="8959" width="5.28515625" style="81" customWidth="1"/>
    <col min="8960" max="8960" width="8.28515625" style="81" customWidth="1"/>
    <col min="8961" max="8961" width="6.42578125" style="81" customWidth="1"/>
    <col min="8962" max="8962" width="14.28515625" style="81" customWidth="1"/>
    <col min="8963" max="9212" width="8.7109375" style="81"/>
    <col min="9213" max="9213" width="3.7109375" style="81" customWidth="1"/>
    <col min="9214" max="9214" width="59.7109375" style="81" customWidth="1"/>
    <col min="9215" max="9215" width="5.28515625" style="81" customWidth="1"/>
    <col min="9216" max="9216" width="8.28515625" style="81" customWidth="1"/>
    <col min="9217" max="9217" width="6.42578125" style="81" customWidth="1"/>
    <col min="9218" max="9218" width="14.28515625" style="81" customWidth="1"/>
    <col min="9219" max="9468" width="8.7109375" style="81"/>
    <col min="9469" max="9469" width="3.7109375" style="81" customWidth="1"/>
    <col min="9470" max="9470" width="59.7109375" style="81" customWidth="1"/>
    <col min="9471" max="9471" width="5.28515625" style="81" customWidth="1"/>
    <col min="9472" max="9472" width="8.28515625" style="81" customWidth="1"/>
    <col min="9473" max="9473" width="6.42578125" style="81" customWidth="1"/>
    <col min="9474" max="9474" width="14.28515625" style="81" customWidth="1"/>
    <col min="9475" max="9724" width="8.7109375" style="81"/>
    <col min="9725" max="9725" width="3.7109375" style="81" customWidth="1"/>
    <col min="9726" max="9726" width="59.7109375" style="81" customWidth="1"/>
    <col min="9727" max="9727" width="5.28515625" style="81" customWidth="1"/>
    <col min="9728" max="9728" width="8.28515625" style="81" customWidth="1"/>
    <col min="9729" max="9729" width="6.42578125" style="81" customWidth="1"/>
    <col min="9730" max="9730" width="14.28515625" style="81" customWidth="1"/>
    <col min="9731" max="9980" width="8.7109375" style="81"/>
    <col min="9981" max="9981" width="3.7109375" style="81" customWidth="1"/>
    <col min="9982" max="9982" width="59.7109375" style="81" customWidth="1"/>
    <col min="9983" max="9983" width="5.28515625" style="81" customWidth="1"/>
    <col min="9984" max="9984" width="8.28515625" style="81" customWidth="1"/>
    <col min="9985" max="9985" width="6.42578125" style="81" customWidth="1"/>
    <col min="9986" max="9986" width="14.28515625" style="81" customWidth="1"/>
    <col min="9987" max="10236" width="8.7109375" style="81"/>
    <col min="10237" max="10237" width="3.7109375" style="81" customWidth="1"/>
    <col min="10238" max="10238" width="59.7109375" style="81" customWidth="1"/>
    <col min="10239" max="10239" width="5.28515625" style="81" customWidth="1"/>
    <col min="10240" max="10240" width="8.28515625" style="81" customWidth="1"/>
    <col min="10241" max="10241" width="6.42578125" style="81" customWidth="1"/>
    <col min="10242" max="10242" width="14.28515625" style="81" customWidth="1"/>
    <col min="10243" max="10492" width="8.7109375" style="81"/>
    <col min="10493" max="10493" width="3.7109375" style="81" customWidth="1"/>
    <col min="10494" max="10494" width="59.7109375" style="81" customWidth="1"/>
    <col min="10495" max="10495" width="5.28515625" style="81" customWidth="1"/>
    <col min="10496" max="10496" width="8.28515625" style="81" customWidth="1"/>
    <col min="10497" max="10497" width="6.42578125" style="81" customWidth="1"/>
    <col min="10498" max="10498" width="14.28515625" style="81" customWidth="1"/>
    <col min="10499" max="10748" width="8.7109375" style="81"/>
    <col min="10749" max="10749" width="3.7109375" style="81" customWidth="1"/>
    <col min="10750" max="10750" width="59.7109375" style="81" customWidth="1"/>
    <col min="10751" max="10751" width="5.28515625" style="81" customWidth="1"/>
    <col min="10752" max="10752" width="8.28515625" style="81" customWidth="1"/>
    <col min="10753" max="10753" width="6.42578125" style="81" customWidth="1"/>
    <col min="10754" max="10754" width="14.28515625" style="81" customWidth="1"/>
    <col min="10755" max="11004" width="8.7109375" style="81"/>
    <col min="11005" max="11005" width="3.7109375" style="81" customWidth="1"/>
    <col min="11006" max="11006" width="59.7109375" style="81" customWidth="1"/>
    <col min="11007" max="11007" width="5.28515625" style="81" customWidth="1"/>
    <col min="11008" max="11008" width="8.28515625" style="81" customWidth="1"/>
    <col min="11009" max="11009" width="6.42578125" style="81" customWidth="1"/>
    <col min="11010" max="11010" width="14.28515625" style="81" customWidth="1"/>
    <col min="11011" max="11260" width="8.7109375" style="81"/>
    <col min="11261" max="11261" width="3.7109375" style="81" customWidth="1"/>
    <col min="11262" max="11262" width="59.7109375" style="81" customWidth="1"/>
    <col min="11263" max="11263" width="5.28515625" style="81" customWidth="1"/>
    <col min="11264" max="11264" width="8.28515625" style="81" customWidth="1"/>
    <col min="11265" max="11265" width="6.42578125" style="81" customWidth="1"/>
    <col min="11266" max="11266" width="14.28515625" style="81" customWidth="1"/>
    <col min="11267" max="11516" width="8.7109375" style="81"/>
    <col min="11517" max="11517" width="3.7109375" style="81" customWidth="1"/>
    <col min="11518" max="11518" width="59.7109375" style="81" customWidth="1"/>
    <col min="11519" max="11519" width="5.28515625" style="81" customWidth="1"/>
    <col min="11520" max="11520" width="8.28515625" style="81" customWidth="1"/>
    <col min="11521" max="11521" width="6.42578125" style="81" customWidth="1"/>
    <col min="11522" max="11522" width="14.28515625" style="81" customWidth="1"/>
    <col min="11523" max="11772" width="8.7109375" style="81"/>
    <col min="11773" max="11773" width="3.7109375" style="81" customWidth="1"/>
    <col min="11774" max="11774" width="59.7109375" style="81" customWidth="1"/>
    <col min="11775" max="11775" width="5.28515625" style="81" customWidth="1"/>
    <col min="11776" max="11776" width="8.28515625" style="81" customWidth="1"/>
    <col min="11777" max="11777" width="6.42578125" style="81" customWidth="1"/>
    <col min="11778" max="11778" width="14.28515625" style="81" customWidth="1"/>
    <col min="11779" max="12028" width="8.7109375" style="81"/>
    <col min="12029" max="12029" width="3.7109375" style="81" customWidth="1"/>
    <col min="12030" max="12030" width="59.7109375" style="81" customWidth="1"/>
    <col min="12031" max="12031" width="5.28515625" style="81" customWidth="1"/>
    <col min="12032" max="12032" width="8.28515625" style="81" customWidth="1"/>
    <col min="12033" max="12033" width="6.42578125" style="81" customWidth="1"/>
    <col min="12034" max="12034" width="14.28515625" style="81" customWidth="1"/>
    <col min="12035" max="12284" width="8.7109375" style="81"/>
    <col min="12285" max="12285" width="3.7109375" style="81" customWidth="1"/>
    <col min="12286" max="12286" width="59.7109375" style="81" customWidth="1"/>
    <col min="12287" max="12287" width="5.28515625" style="81" customWidth="1"/>
    <col min="12288" max="12288" width="8.28515625" style="81" customWidth="1"/>
    <col min="12289" max="12289" width="6.42578125" style="81" customWidth="1"/>
    <col min="12290" max="12290" width="14.28515625" style="81" customWidth="1"/>
    <col min="12291" max="12540" width="8.7109375" style="81"/>
    <col min="12541" max="12541" width="3.7109375" style="81" customWidth="1"/>
    <col min="12542" max="12542" width="59.7109375" style="81" customWidth="1"/>
    <col min="12543" max="12543" width="5.28515625" style="81" customWidth="1"/>
    <col min="12544" max="12544" width="8.28515625" style="81" customWidth="1"/>
    <col min="12545" max="12545" width="6.42578125" style="81" customWidth="1"/>
    <col min="12546" max="12546" width="14.28515625" style="81" customWidth="1"/>
    <col min="12547" max="12796" width="8.7109375" style="81"/>
    <col min="12797" max="12797" width="3.7109375" style="81" customWidth="1"/>
    <col min="12798" max="12798" width="59.7109375" style="81" customWidth="1"/>
    <col min="12799" max="12799" width="5.28515625" style="81" customWidth="1"/>
    <col min="12800" max="12800" width="8.28515625" style="81" customWidth="1"/>
    <col min="12801" max="12801" width="6.42578125" style="81" customWidth="1"/>
    <col min="12802" max="12802" width="14.28515625" style="81" customWidth="1"/>
    <col min="12803" max="13052" width="8.7109375" style="81"/>
    <col min="13053" max="13053" width="3.7109375" style="81" customWidth="1"/>
    <col min="13054" max="13054" width="59.7109375" style="81" customWidth="1"/>
    <col min="13055" max="13055" width="5.28515625" style="81" customWidth="1"/>
    <col min="13056" max="13056" width="8.28515625" style="81" customWidth="1"/>
    <col min="13057" max="13057" width="6.42578125" style="81" customWidth="1"/>
    <col min="13058" max="13058" width="14.28515625" style="81" customWidth="1"/>
    <col min="13059" max="13308" width="8.7109375" style="81"/>
    <col min="13309" max="13309" width="3.7109375" style="81" customWidth="1"/>
    <col min="13310" max="13310" width="59.7109375" style="81" customWidth="1"/>
    <col min="13311" max="13311" width="5.28515625" style="81" customWidth="1"/>
    <col min="13312" max="13312" width="8.28515625" style="81" customWidth="1"/>
    <col min="13313" max="13313" width="6.42578125" style="81" customWidth="1"/>
    <col min="13314" max="13314" width="14.28515625" style="81" customWidth="1"/>
    <col min="13315" max="13564" width="8.7109375" style="81"/>
    <col min="13565" max="13565" width="3.7109375" style="81" customWidth="1"/>
    <col min="13566" max="13566" width="59.7109375" style="81" customWidth="1"/>
    <col min="13567" max="13567" width="5.28515625" style="81" customWidth="1"/>
    <col min="13568" max="13568" width="8.28515625" style="81" customWidth="1"/>
    <col min="13569" max="13569" width="6.42578125" style="81" customWidth="1"/>
    <col min="13570" max="13570" width="14.28515625" style="81" customWidth="1"/>
    <col min="13571" max="13820" width="8.7109375" style="81"/>
    <col min="13821" max="13821" width="3.7109375" style="81" customWidth="1"/>
    <col min="13822" max="13822" width="59.7109375" style="81" customWidth="1"/>
    <col min="13823" max="13823" width="5.28515625" style="81" customWidth="1"/>
    <col min="13824" max="13824" width="8.28515625" style="81" customWidth="1"/>
    <col min="13825" max="13825" width="6.42578125" style="81" customWidth="1"/>
    <col min="13826" max="13826" width="14.28515625" style="81" customWidth="1"/>
    <col min="13827" max="14076" width="8.7109375" style="81"/>
    <col min="14077" max="14077" width="3.7109375" style="81" customWidth="1"/>
    <col min="14078" max="14078" width="59.7109375" style="81" customWidth="1"/>
    <col min="14079" max="14079" width="5.28515625" style="81" customWidth="1"/>
    <col min="14080" max="14080" width="8.28515625" style="81" customWidth="1"/>
    <col min="14081" max="14081" width="6.42578125" style="81" customWidth="1"/>
    <col min="14082" max="14082" width="14.28515625" style="81" customWidth="1"/>
    <col min="14083" max="14332" width="8.7109375" style="81"/>
    <col min="14333" max="14333" width="3.7109375" style="81" customWidth="1"/>
    <col min="14334" max="14334" width="59.7109375" style="81" customWidth="1"/>
    <col min="14335" max="14335" width="5.28515625" style="81" customWidth="1"/>
    <col min="14336" max="14336" width="8.28515625" style="81" customWidth="1"/>
    <col min="14337" max="14337" width="6.42578125" style="81" customWidth="1"/>
    <col min="14338" max="14338" width="14.28515625" style="81" customWidth="1"/>
    <col min="14339" max="14588" width="8.7109375" style="81"/>
    <col min="14589" max="14589" width="3.7109375" style="81" customWidth="1"/>
    <col min="14590" max="14590" width="59.7109375" style="81" customWidth="1"/>
    <col min="14591" max="14591" width="5.28515625" style="81" customWidth="1"/>
    <col min="14592" max="14592" width="8.28515625" style="81" customWidth="1"/>
    <col min="14593" max="14593" width="6.42578125" style="81" customWidth="1"/>
    <col min="14594" max="14594" width="14.28515625" style="81" customWidth="1"/>
    <col min="14595" max="14844" width="8.7109375" style="81"/>
    <col min="14845" max="14845" width="3.7109375" style="81" customWidth="1"/>
    <col min="14846" max="14846" width="59.7109375" style="81" customWidth="1"/>
    <col min="14847" max="14847" width="5.28515625" style="81" customWidth="1"/>
    <col min="14848" max="14848" width="8.28515625" style="81" customWidth="1"/>
    <col min="14849" max="14849" width="6.42578125" style="81" customWidth="1"/>
    <col min="14850" max="14850" width="14.28515625" style="81" customWidth="1"/>
    <col min="14851" max="15100" width="8.7109375" style="81"/>
    <col min="15101" max="15101" width="3.7109375" style="81" customWidth="1"/>
    <col min="15102" max="15102" width="59.7109375" style="81" customWidth="1"/>
    <col min="15103" max="15103" width="5.28515625" style="81" customWidth="1"/>
    <col min="15104" max="15104" width="8.28515625" style="81" customWidth="1"/>
    <col min="15105" max="15105" width="6.42578125" style="81" customWidth="1"/>
    <col min="15106" max="15106" width="14.28515625" style="81" customWidth="1"/>
    <col min="15107" max="15356" width="8.7109375" style="81"/>
    <col min="15357" max="15357" width="3.7109375" style="81" customWidth="1"/>
    <col min="15358" max="15358" width="59.7109375" style="81" customWidth="1"/>
    <col min="15359" max="15359" width="5.28515625" style="81" customWidth="1"/>
    <col min="15360" max="15360" width="8.28515625" style="81" customWidth="1"/>
    <col min="15361" max="15361" width="6.42578125" style="81" customWidth="1"/>
    <col min="15362" max="15362" width="14.28515625" style="81" customWidth="1"/>
    <col min="15363" max="15612" width="8.7109375" style="81"/>
    <col min="15613" max="15613" width="3.7109375" style="81" customWidth="1"/>
    <col min="15614" max="15614" width="59.7109375" style="81" customWidth="1"/>
    <col min="15615" max="15615" width="5.28515625" style="81" customWidth="1"/>
    <col min="15616" max="15616" width="8.28515625" style="81" customWidth="1"/>
    <col min="15617" max="15617" width="6.42578125" style="81" customWidth="1"/>
    <col min="15618" max="15618" width="14.28515625" style="81" customWidth="1"/>
    <col min="15619" max="15868" width="8.7109375" style="81"/>
    <col min="15869" max="15869" width="3.7109375" style="81" customWidth="1"/>
    <col min="15870" max="15870" width="59.7109375" style="81" customWidth="1"/>
    <col min="15871" max="15871" width="5.28515625" style="81" customWidth="1"/>
    <col min="15872" max="15872" width="8.28515625" style="81" customWidth="1"/>
    <col min="15873" max="15873" width="6.42578125" style="81" customWidth="1"/>
    <col min="15874" max="15874" width="14.28515625" style="81" customWidth="1"/>
    <col min="15875" max="16124" width="8.7109375" style="81"/>
    <col min="16125" max="16125" width="3.7109375" style="81" customWidth="1"/>
    <col min="16126" max="16126" width="59.7109375" style="81" customWidth="1"/>
    <col min="16127" max="16127" width="5.28515625" style="81" customWidth="1"/>
    <col min="16128" max="16128" width="8.28515625" style="81" customWidth="1"/>
    <col min="16129" max="16129" width="6.42578125" style="81" customWidth="1"/>
    <col min="16130" max="16130" width="14.28515625" style="81" customWidth="1"/>
    <col min="16131" max="16384" width="8.7109375" style="81"/>
  </cols>
  <sheetData>
    <row r="1" spans="1:6" ht="18.399999999999999" customHeight="1" x14ac:dyDescent="0.25">
      <c r="A1" s="352"/>
      <c r="B1" s="352"/>
      <c r="C1" s="352"/>
      <c r="D1" s="352"/>
      <c r="E1" s="352"/>
      <c r="F1" s="352"/>
    </row>
    <row r="2" spans="1:6" ht="18.399999999999999" customHeight="1" x14ac:dyDescent="0.25">
      <c r="A2" s="353" t="s">
        <v>62</v>
      </c>
      <c r="B2" s="353"/>
      <c r="C2" s="353"/>
      <c r="D2" s="353"/>
      <c r="E2" s="353"/>
      <c r="F2" s="353"/>
    </row>
    <row r="3" spans="1:6" ht="24" customHeight="1" x14ac:dyDescent="0.25">
      <c r="A3" s="354" t="str">
        <f>COVER!A25</f>
        <v>PROPOSED CONSTRUCTION OF FM RADIO KISMAYO</v>
      </c>
      <c r="B3" s="354"/>
      <c r="C3" s="354"/>
      <c r="D3" s="354"/>
      <c r="E3" s="354"/>
      <c r="F3" s="354"/>
    </row>
    <row r="4" spans="1:6" ht="17.45" customHeight="1" x14ac:dyDescent="0.25">
      <c r="A4" s="186" t="s">
        <v>35</v>
      </c>
      <c r="B4" s="187" t="s">
        <v>0</v>
      </c>
      <c r="C4" s="188" t="s">
        <v>1</v>
      </c>
      <c r="D4" s="189" t="s">
        <v>29</v>
      </c>
      <c r="E4" s="190" t="s">
        <v>2</v>
      </c>
      <c r="F4" s="191" t="s">
        <v>3</v>
      </c>
    </row>
    <row r="5" spans="1:6" x14ac:dyDescent="0.25">
      <c r="B5" s="27"/>
      <c r="C5" s="28"/>
      <c r="F5" s="180"/>
    </row>
    <row r="6" spans="1:6" ht="39" customHeight="1" x14ac:dyDescent="0.25">
      <c r="B6" s="27" t="str">
        <f>COVER!$A$5</f>
        <v>RADIO KISMAYO FM- JUBALAND</v>
      </c>
      <c r="C6" s="28"/>
      <c r="F6" s="180"/>
    </row>
    <row r="7" spans="1:6" x14ac:dyDescent="0.25">
      <c r="B7" s="27"/>
      <c r="C7" s="28"/>
      <c r="F7" s="180"/>
    </row>
    <row r="8" spans="1:6" ht="24" customHeight="1" x14ac:dyDescent="0.25">
      <c r="B8" s="27" t="s">
        <v>274</v>
      </c>
      <c r="C8" s="28"/>
      <c r="F8" s="180"/>
    </row>
    <row r="9" spans="1:6" x14ac:dyDescent="0.25">
      <c r="A9" s="192"/>
      <c r="C9" s="193"/>
      <c r="D9" s="194"/>
      <c r="E9" s="195"/>
      <c r="F9" s="196"/>
    </row>
    <row r="10" spans="1:6" x14ac:dyDescent="0.25">
      <c r="B10" s="197" t="s">
        <v>49</v>
      </c>
      <c r="C10" s="28"/>
      <c r="F10" s="180"/>
    </row>
    <row r="11" spans="1:6" x14ac:dyDescent="0.25">
      <c r="B11" s="228"/>
      <c r="C11" s="28"/>
      <c r="F11" s="180"/>
    </row>
    <row r="12" spans="1:6" s="231" customFormat="1" ht="17.25" x14ac:dyDescent="0.25">
      <c r="A12" s="205">
        <v>1</v>
      </c>
      <c r="B12" s="232" t="s">
        <v>226</v>
      </c>
      <c r="C12" s="28"/>
      <c r="D12" s="29"/>
      <c r="E12" s="229"/>
      <c r="F12" s="230"/>
    </row>
    <row r="13" spans="1:6" x14ac:dyDescent="0.25">
      <c r="B13" s="179"/>
      <c r="C13" s="28"/>
      <c r="F13" s="180"/>
    </row>
    <row r="14" spans="1:6" x14ac:dyDescent="0.25">
      <c r="B14" s="239" t="s">
        <v>30</v>
      </c>
      <c r="C14" s="28"/>
      <c r="F14" s="180"/>
    </row>
    <row r="15" spans="1:6" x14ac:dyDescent="0.25">
      <c r="B15" s="228"/>
      <c r="C15" s="28"/>
      <c r="F15" s="180" t="str">
        <f>IF(ISBLANK(Main_Building2412[[#This Row],[UNIT]]),"",Main_Building2412[[#This Row],[QTY]]*Main_Building2412[[#This Row],[RATE]])</f>
        <v/>
      </c>
    </row>
    <row r="16" spans="1:6" ht="71.25" customHeight="1" x14ac:dyDescent="0.25">
      <c r="A16" s="178" t="s">
        <v>281</v>
      </c>
      <c r="B16" s="179" t="s">
        <v>258</v>
      </c>
      <c r="C16" s="178" t="s">
        <v>5</v>
      </c>
      <c r="D16" s="29">
        <v>155</v>
      </c>
      <c r="E16" s="181">
        <v>0</v>
      </c>
      <c r="F16" s="180">
        <f>IF(ISBLANK(Main_Building2412[[#This Row],[UNIT]]),"",Main_Building2412[[#This Row],[QTY]]*Main_Building2412[[#This Row],[RATE]])</f>
        <v>0</v>
      </c>
    </row>
    <row r="17" spans="1:6" ht="18" customHeight="1" x14ac:dyDescent="0.25">
      <c r="B17" s="179"/>
      <c r="C17" s="28"/>
      <c r="F17" s="180"/>
    </row>
    <row r="18" spans="1:6" ht="24" customHeight="1" x14ac:dyDescent="0.25">
      <c r="A18" s="205">
        <v>2</v>
      </c>
      <c r="B18" s="232" t="s">
        <v>225</v>
      </c>
      <c r="C18" s="28"/>
      <c r="F18" s="180" t="str">
        <f>IF(ISBLANK(Main_Building2412[[#This Row],[UNIT]]),"",Main_Building2412[[#This Row],[QTY]]*Main_Building2412[[#This Row],[RATE]])</f>
        <v/>
      </c>
    </row>
    <row r="19" spans="1:6" ht="24" customHeight="1" x14ac:dyDescent="0.25">
      <c r="B19" s="296" t="s">
        <v>227</v>
      </c>
      <c r="F19" s="180"/>
    </row>
    <row r="20" spans="1:6" ht="48" customHeight="1" x14ac:dyDescent="0.25">
      <c r="A20" s="178" t="s">
        <v>281</v>
      </c>
      <c r="B20" s="179" t="s">
        <v>228</v>
      </c>
      <c r="C20" s="178" t="s">
        <v>11</v>
      </c>
      <c r="D20" s="29">
        <f>178*0.2</f>
        <v>35.6</v>
      </c>
      <c r="E20" s="181">
        <v>0</v>
      </c>
      <c r="F20" s="180">
        <f>IF(ISBLANK(Main_Building2412[[#This Row],[UNIT]]),"",Main_Building2412[[#This Row],[QTY]]*Main_Building2412[[#This Row],[RATE]])</f>
        <v>0</v>
      </c>
    </row>
    <row r="21" spans="1:6" ht="24" customHeight="1" x14ac:dyDescent="0.25">
      <c r="A21" s="205">
        <v>3</v>
      </c>
      <c r="B21" s="232" t="s">
        <v>229</v>
      </c>
      <c r="C21" s="28"/>
      <c r="F21" s="180"/>
    </row>
    <row r="22" spans="1:6" ht="72.400000000000006" customHeight="1" x14ac:dyDescent="0.25">
      <c r="A22" s="178" t="s">
        <v>281</v>
      </c>
      <c r="B22" s="179" t="s">
        <v>230</v>
      </c>
      <c r="C22" s="178" t="s">
        <v>5</v>
      </c>
      <c r="D22" s="29">
        <v>120.3</v>
      </c>
      <c r="E22" s="181">
        <v>0</v>
      </c>
      <c r="F22" s="180">
        <f>IF(ISBLANK(Main_Building2412[[#This Row],[UNIT]]),"",Main_Building2412[[#This Row],[QTY]]*Main_Building2412[[#This Row],[RATE]])</f>
        <v>0</v>
      </c>
    </row>
    <row r="23" spans="1:6" x14ac:dyDescent="0.25">
      <c r="B23" s="179"/>
      <c r="C23" s="28"/>
      <c r="F23" s="180" t="str">
        <f>IF(ISBLANK(Main_Building2412[[#This Row],[UNIT]]),"",Main_Building2412[[#This Row],[QTY]]*Main_Building2412[[#This Row],[RATE]])</f>
        <v/>
      </c>
    </row>
    <row r="24" spans="1:6" ht="17.25" thickBot="1" x14ac:dyDescent="0.3">
      <c r="B24" s="204"/>
      <c r="C24" s="205"/>
      <c r="F24" s="180" t="str">
        <f>IF(ISBLANK(Main_Building2412[[#This Row],[UNIT]]),"",Main_Building2412[[#This Row],[QTY]]*Main_Building2412[[#This Row],[RATE]])</f>
        <v/>
      </c>
    </row>
    <row r="25" spans="1:6" ht="32.1" customHeight="1" thickBot="1" x14ac:dyDescent="0.3">
      <c r="A25" s="124"/>
      <c r="B25" s="125" t="s">
        <v>231</v>
      </c>
      <c r="C25" s="126"/>
      <c r="D25" s="40"/>
      <c r="E25" s="127"/>
      <c r="F25" s="128">
        <f>SUM(F16:F22)</f>
        <v>0</v>
      </c>
    </row>
    <row r="26" spans="1:6" x14ac:dyDescent="0.25">
      <c r="B26" s="206"/>
      <c r="C26" s="28"/>
      <c r="F26" s="180" t="str">
        <f>IF(ISBLANK(Main_Building2412[[#This Row],[UNIT]]),"",Main_Building2412[[#This Row],[QTY]]*Main_Building2412[[#This Row],[RATE]])</f>
        <v/>
      </c>
    </row>
    <row r="27" spans="1:6" x14ac:dyDescent="0.25">
      <c r="B27" s="206"/>
      <c r="C27" s="28"/>
      <c r="F27" s="180" t="str">
        <f>IF(ISBLANK(Main_Building2412[[#This Row],[UNIT]]),"",Main_Building2412[[#This Row],[QTY]]*Main_Building2412[[#This Row],[RATE]])</f>
        <v/>
      </c>
    </row>
    <row r="28" spans="1:6" x14ac:dyDescent="0.25">
      <c r="B28" s="179"/>
      <c r="C28" s="28"/>
      <c r="F28" s="180"/>
    </row>
    <row r="29" spans="1:6" x14ac:dyDescent="0.25">
      <c r="B29" s="179"/>
      <c r="C29" s="28"/>
      <c r="F29" s="180"/>
    </row>
    <row r="30" spans="1:6" x14ac:dyDescent="0.25">
      <c r="B30" s="179"/>
      <c r="C30" s="28"/>
      <c r="F30" s="180"/>
    </row>
    <row r="31" spans="1:6" x14ac:dyDescent="0.25">
      <c r="B31" s="179"/>
      <c r="C31" s="28"/>
      <c r="F31" s="180"/>
    </row>
    <row r="32" spans="1:6" x14ac:dyDescent="0.25">
      <c r="B32" s="179"/>
      <c r="C32" s="28"/>
      <c r="F32" s="180"/>
    </row>
    <row r="33" spans="2:6" x14ac:dyDescent="0.25">
      <c r="B33" s="179"/>
      <c r="C33" s="28"/>
      <c r="F33" s="180"/>
    </row>
    <row r="34" spans="2:6" x14ac:dyDescent="0.25">
      <c r="B34" s="179"/>
      <c r="C34" s="28"/>
      <c r="F34" s="180"/>
    </row>
    <row r="35" spans="2:6" x14ac:dyDescent="0.25">
      <c r="B35" s="179"/>
      <c r="C35" s="28"/>
      <c r="F35" s="180"/>
    </row>
    <row r="36" spans="2:6" x14ac:dyDescent="0.25">
      <c r="B36" s="179"/>
      <c r="C36" s="28"/>
      <c r="F36" s="180"/>
    </row>
    <row r="37" spans="2:6" x14ac:dyDescent="0.25">
      <c r="B37" s="179"/>
      <c r="C37" s="28"/>
      <c r="F37" s="180"/>
    </row>
    <row r="38" spans="2:6" x14ac:dyDescent="0.25">
      <c r="B38" s="179"/>
      <c r="C38" s="28"/>
      <c r="F38" s="180"/>
    </row>
    <row r="39" spans="2:6" x14ac:dyDescent="0.25">
      <c r="B39" s="179"/>
      <c r="C39" s="28"/>
      <c r="F39" s="180"/>
    </row>
    <row r="40" spans="2:6" x14ac:dyDescent="0.25">
      <c r="B40" s="179"/>
      <c r="C40" s="28"/>
      <c r="F40" s="180"/>
    </row>
    <row r="41" spans="2:6" x14ac:dyDescent="0.25">
      <c r="B41" s="179"/>
      <c r="C41" s="28"/>
      <c r="F41" s="180"/>
    </row>
    <row r="42" spans="2:6" x14ac:dyDescent="0.25">
      <c r="B42" s="179"/>
      <c r="C42" s="28"/>
      <c r="F42" s="180"/>
    </row>
    <row r="43" spans="2:6" x14ac:dyDescent="0.25">
      <c r="B43" s="179"/>
      <c r="C43" s="28"/>
      <c r="F43" s="180"/>
    </row>
  </sheetData>
  <mergeCells count="3">
    <mergeCell ref="A1:F1"/>
    <mergeCell ref="A2:F2"/>
    <mergeCell ref="A3:F3"/>
  </mergeCells>
  <printOptions gridLines="1"/>
  <pageMargins left="0.7" right="0.7" top="0.75" bottom="0.75" header="0.3" footer="0.3"/>
  <pageSetup paperSize="9" scale="64" fitToHeight="0" orientation="portrait" useFirstPageNumber="1" r:id="rId1"/>
  <headerFooter alignWithMargins="0">
    <oddFooter>&amp;C&amp;"Tahoma,Bold"&amp;9Page 3/&amp;P</oddFooter>
  </headerFooter>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62"/>
  <sheetViews>
    <sheetView view="pageBreakPreview" zoomScale="90" zoomScaleNormal="63" zoomScaleSheetLayoutView="90" zoomScalePageLayoutView="63" workbookViewId="0">
      <selection activeCell="B16" sqref="B16"/>
    </sheetView>
  </sheetViews>
  <sheetFormatPr defaultColWidth="8.7109375" defaultRowHeight="16.5" x14ac:dyDescent="0.25"/>
  <cols>
    <col min="1" max="1" width="5.42578125" style="178" customWidth="1"/>
    <col min="2" max="2" width="75.7109375" style="81" customWidth="1"/>
    <col min="3" max="3" width="12.7109375" style="178" customWidth="1"/>
    <col min="4" max="4" width="12.7109375" style="29" customWidth="1"/>
    <col min="5" max="5" width="12.7109375" style="181" customWidth="1"/>
    <col min="6" max="6" width="16.28515625" style="182" customWidth="1"/>
    <col min="7" max="7" width="9.42578125" style="81" bestFit="1" customWidth="1"/>
    <col min="8" max="252" width="8.7109375" style="81"/>
    <col min="253" max="253" width="3.7109375" style="81" customWidth="1"/>
    <col min="254" max="254" width="59.7109375" style="81" customWidth="1"/>
    <col min="255" max="255" width="5.28515625" style="81" customWidth="1"/>
    <col min="256" max="256" width="8.28515625" style="81" customWidth="1"/>
    <col min="257" max="257" width="6.42578125" style="81" customWidth="1"/>
    <col min="258" max="258" width="14.28515625" style="81" customWidth="1"/>
    <col min="259" max="508" width="8.7109375" style="81"/>
    <col min="509" max="509" width="3.7109375" style="81" customWidth="1"/>
    <col min="510" max="510" width="59.7109375" style="81" customWidth="1"/>
    <col min="511" max="511" width="5.28515625" style="81" customWidth="1"/>
    <col min="512" max="512" width="8.28515625" style="81" customWidth="1"/>
    <col min="513" max="513" width="6.42578125" style="81" customWidth="1"/>
    <col min="514" max="514" width="14.28515625" style="81" customWidth="1"/>
    <col min="515" max="764" width="8.7109375" style="81"/>
    <col min="765" max="765" width="3.7109375" style="81" customWidth="1"/>
    <col min="766" max="766" width="59.7109375" style="81" customWidth="1"/>
    <col min="767" max="767" width="5.28515625" style="81" customWidth="1"/>
    <col min="768" max="768" width="8.28515625" style="81" customWidth="1"/>
    <col min="769" max="769" width="6.42578125" style="81" customWidth="1"/>
    <col min="770" max="770" width="14.28515625" style="81" customWidth="1"/>
    <col min="771" max="1020" width="8.7109375" style="81"/>
    <col min="1021" max="1021" width="3.7109375" style="81" customWidth="1"/>
    <col min="1022" max="1022" width="59.7109375" style="81" customWidth="1"/>
    <col min="1023" max="1023" width="5.28515625" style="81" customWidth="1"/>
    <col min="1024" max="1024" width="8.28515625" style="81" customWidth="1"/>
    <col min="1025" max="1025" width="6.42578125" style="81" customWidth="1"/>
    <col min="1026" max="1026" width="14.28515625" style="81" customWidth="1"/>
    <col min="1027" max="1276" width="8.7109375" style="81"/>
    <col min="1277" max="1277" width="3.7109375" style="81" customWidth="1"/>
    <col min="1278" max="1278" width="59.7109375" style="81" customWidth="1"/>
    <col min="1279" max="1279" width="5.28515625" style="81" customWidth="1"/>
    <col min="1280" max="1280" width="8.28515625" style="81" customWidth="1"/>
    <col min="1281" max="1281" width="6.42578125" style="81" customWidth="1"/>
    <col min="1282" max="1282" width="14.28515625" style="81" customWidth="1"/>
    <col min="1283" max="1532" width="8.7109375" style="81"/>
    <col min="1533" max="1533" width="3.7109375" style="81" customWidth="1"/>
    <col min="1534" max="1534" width="59.7109375" style="81" customWidth="1"/>
    <col min="1535" max="1535" width="5.28515625" style="81" customWidth="1"/>
    <col min="1536" max="1536" width="8.28515625" style="81" customWidth="1"/>
    <col min="1537" max="1537" width="6.42578125" style="81" customWidth="1"/>
    <col min="1538" max="1538" width="14.28515625" style="81" customWidth="1"/>
    <col min="1539" max="1788" width="8.7109375" style="81"/>
    <col min="1789" max="1789" width="3.7109375" style="81" customWidth="1"/>
    <col min="1790" max="1790" width="59.7109375" style="81" customWidth="1"/>
    <col min="1791" max="1791" width="5.28515625" style="81" customWidth="1"/>
    <col min="1792" max="1792" width="8.28515625" style="81" customWidth="1"/>
    <col min="1793" max="1793" width="6.42578125" style="81" customWidth="1"/>
    <col min="1794" max="1794" width="14.28515625" style="81" customWidth="1"/>
    <col min="1795" max="2044" width="8.7109375" style="81"/>
    <col min="2045" max="2045" width="3.7109375" style="81" customWidth="1"/>
    <col min="2046" max="2046" width="59.7109375" style="81" customWidth="1"/>
    <col min="2047" max="2047" width="5.28515625" style="81" customWidth="1"/>
    <col min="2048" max="2048" width="8.28515625" style="81" customWidth="1"/>
    <col min="2049" max="2049" width="6.42578125" style="81" customWidth="1"/>
    <col min="2050" max="2050" width="14.28515625" style="81" customWidth="1"/>
    <col min="2051" max="2300" width="8.7109375" style="81"/>
    <col min="2301" max="2301" width="3.7109375" style="81" customWidth="1"/>
    <col min="2302" max="2302" width="59.7109375" style="81" customWidth="1"/>
    <col min="2303" max="2303" width="5.28515625" style="81" customWidth="1"/>
    <col min="2304" max="2304" width="8.28515625" style="81" customWidth="1"/>
    <col min="2305" max="2305" width="6.42578125" style="81" customWidth="1"/>
    <col min="2306" max="2306" width="14.28515625" style="81" customWidth="1"/>
    <col min="2307" max="2556" width="8.7109375" style="81"/>
    <col min="2557" max="2557" width="3.7109375" style="81" customWidth="1"/>
    <col min="2558" max="2558" width="59.7109375" style="81" customWidth="1"/>
    <col min="2559" max="2559" width="5.28515625" style="81" customWidth="1"/>
    <col min="2560" max="2560" width="8.28515625" style="81" customWidth="1"/>
    <col min="2561" max="2561" width="6.42578125" style="81" customWidth="1"/>
    <col min="2562" max="2562" width="14.28515625" style="81" customWidth="1"/>
    <col min="2563" max="2812" width="8.7109375" style="81"/>
    <col min="2813" max="2813" width="3.7109375" style="81" customWidth="1"/>
    <col min="2814" max="2814" width="59.7109375" style="81" customWidth="1"/>
    <col min="2815" max="2815" width="5.28515625" style="81" customWidth="1"/>
    <col min="2816" max="2816" width="8.28515625" style="81" customWidth="1"/>
    <col min="2817" max="2817" width="6.42578125" style="81" customWidth="1"/>
    <col min="2818" max="2818" width="14.28515625" style="81" customWidth="1"/>
    <col min="2819" max="3068" width="8.7109375" style="81"/>
    <col min="3069" max="3069" width="3.7109375" style="81" customWidth="1"/>
    <col min="3070" max="3070" width="59.7109375" style="81" customWidth="1"/>
    <col min="3071" max="3071" width="5.28515625" style="81" customWidth="1"/>
    <col min="3072" max="3072" width="8.28515625" style="81" customWidth="1"/>
    <col min="3073" max="3073" width="6.42578125" style="81" customWidth="1"/>
    <col min="3074" max="3074" width="14.28515625" style="81" customWidth="1"/>
    <col min="3075" max="3324" width="8.7109375" style="81"/>
    <col min="3325" max="3325" width="3.7109375" style="81" customWidth="1"/>
    <col min="3326" max="3326" width="59.7109375" style="81" customWidth="1"/>
    <col min="3327" max="3327" width="5.28515625" style="81" customWidth="1"/>
    <col min="3328" max="3328" width="8.28515625" style="81" customWidth="1"/>
    <col min="3329" max="3329" width="6.42578125" style="81" customWidth="1"/>
    <col min="3330" max="3330" width="14.28515625" style="81" customWidth="1"/>
    <col min="3331" max="3580" width="8.7109375" style="81"/>
    <col min="3581" max="3581" width="3.7109375" style="81" customWidth="1"/>
    <col min="3582" max="3582" width="59.7109375" style="81" customWidth="1"/>
    <col min="3583" max="3583" width="5.28515625" style="81" customWidth="1"/>
    <col min="3584" max="3584" width="8.28515625" style="81" customWidth="1"/>
    <col min="3585" max="3585" width="6.42578125" style="81" customWidth="1"/>
    <col min="3586" max="3586" width="14.28515625" style="81" customWidth="1"/>
    <col min="3587" max="3836" width="8.7109375" style="81"/>
    <col min="3837" max="3837" width="3.7109375" style="81" customWidth="1"/>
    <col min="3838" max="3838" width="59.7109375" style="81" customWidth="1"/>
    <col min="3839" max="3839" width="5.28515625" style="81" customWidth="1"/>
    <col min="3840" max="3840" width="8.28515625" style="81" customWidth="1"/>
    <col min="3841" max="3841" width="6.42578125" style="81" customWidth="1"/>
    <col min="3842" max="3842" width="14.28515625" style="81" customWidth="1"/>
    <col min="3843" max="4092" width="8.7109375" style="81"/>
    <col min="4093" max="4093" width="3.7109375" style="81" customWidth="1"/>
    <col min="4094" max="4094" width="59.7109375" style="81" customWidth="1"/>
    <col min="4095" max="4095" width="5.28515625" style="81" customWidth="1"/>
    <col min="4096" max="4096" width="8.28515625" style="81" customWidth="1"/>
    <col min="4097" max="4097" width="6.42578125" style="81" customWidth="1"/>
    <col min="4098" max="4098" width="14.28515625" style="81" customWidth="1"/>
    <col min="4099" max="4348" width="8.7109375" style="81"/>
    <col min="4349" max="4349" width="3.7109375" style="81" customWidth="1"/>
    <col min="4350" max="4350" width="59.7109375" style="81" customWidth="1"/>
    <col min="4351" max="4351" width="5.28515625" style="81" customWidth="1"/>
    <col min="4352" max="4352" width="8.28515625" style="81" customWidth="1"/>
    <col min="4353" max="4353" width="6.42578125" style="81" customWidth="1"/>
    <col min="4354" max="4354" width="14.28515625" style="81" customWidth="1"/>
    <col min="4355" max="4604" width="8.7109375" style="81"/>
    <col min="4605" max="4605" width="3.7109375" style="81" customWidth="1"/>
    <col min="4606" max="4606" width="59.7109375" style="81" customWidth="1"/>
    <col min="4607" max="4607" width="5.28515625" style="81" customWidth="1"/>
    <col min="4608" max="4608" width="8.28515625" style="81" customWidth="1"/>
    <col min="4609" max="4609" width="6.42578125" style="81" customWidth="1"/>
    <col min="4610" max="4610" width="14.28515625" style="81" customWidth="1"/>
    <col min="4611" max="4860" width="8.7109375" style="81"/>
    <col min="4861" max="4861" width="3.7109375" style="81" customWidth="1"/>
    <col min="4862" max="4862" width="59.7109375" style="81" customWidth="1"/>
    <col min="4863" max="4863" width="5.28515625" style="81" customWidth="1"/>
    <col min="4864" max="4864" width="8.28515625" style="81" customWidth="1"/>
    <col min="4865" max="4865" width="6.42578125" style="81" customWidth="1"/>
    <col min="4866" max="4866" width="14.28515625" style="81" customWidth="1"/>
    <col min="4867" max="5116" width="8.7109375" style="81"/>
    <col min="5117" max="5117" width="3.7109375" style="81" customWidth="1"/>
    <col min="5118" max="5118" width="59.7109375" style="81" customWidth="1"/>
    <col min="5119" max="5119" width="5.28515625" style="81" customWidth="1"/>
    <col min="5120" max="5120" width="8.28515625" style="81" customWidth="1"/>
    <col min="5121" max="5121" width="6.42578125" style="81" customWidth="1"/>
    <col min="5122" max="5122" width="14.28515625" style="81" customWidth="1"/>
    <col min="5123" max="5372" width="8.7109375" style="81"/>
    <col min="5373" max="5373" width="3.7109375" style="81" customWidth="1"/>
    <col min="5374" max="5374" width="59.7109375" style="81" customWidth="1"/>
    <col min="5375" max="5375" width="5.28515625" style="81" customWidth="1"/>
    <col min="5376" max="5376" width="8.28515625" style="81" customWidth="1"/>
    <col min="5377" max="5377" width="6.42578125" style="81" customWidth="1"/>
    <col min="5378" max="5378" width="14.28515625" style="81" customWidth="1"/>
    <col min="5379" max="5628" width="8.7109375" style="81"/>
    <col min="5629" max="5629" width="3.7109375" style="81" customWidth="1"/>
    <col min="5630" max="5630" width="59.7109375" style="81" customWidth="1"/>
    <col min="5631" max="5631" width="5.28515625" style="81" customWidth="1"/>
    <col min="5632" max="5632" width="8.28515625" style="81" customWidth="1"/>
    <col min="5633" max="5633" width="6.42578125" style="81" customWidth="1"/>
    <col min="5634" max="5634" width="14.28515625" style="81" customWidth="1"/>
    <col min="5635" max="5884" width="8.7109375" style="81"/>
    <col min="5885" max="5885" width="3.7109375" style="81" customWidth="1"/>
    <col min="5886" max="5886" width="59.7109375" style="81" customWidth="1"/>
    <col min="5887" max="5887" width="5.28515625" style="81" customWidth="1"/>
    <col min="5888" max="5888" width="8.28515625" style="81" customWidth="1"/>
    <col min="5889" max="5889" width="6.42578125" style="81" customWidth="1"/>
    <col min="5890" max="5890" width="14.28515625" style="81" customWidth="1"/>
    <col min="5891" max="6140" width="8.7109375" style="81"/>
    <col min="6141" max="6141" width="3.7109375" style="81" customWidth="1"/>
    <col min="6142" max="6142" width="59.7109375" style="81" customWidth="1"/>
    <col min="6143" max="6143" width="5.28515625" style="81" customWidth="1"/>
    <col min="6144" max="6144" width="8.28515625" style="81" customWidth="1"/>
    <col min="6145" max="6145" width="6.42578125" style="81" customWidth="1"/>
    <col min="6146" max="6146" width="14.28515625" style="81" customWidth="1"/>
    <col min="6147" max="6396" width="8.7109375" style="81"/>
    <col min="6397" max="6397" width="3.7109375" style="81" customWidth="1"/>
    <col min="6398" max="6398" width="59.7109375" style="81" customWidth="1"/>
    <col min="6399" max="6399" width="5.28515625" style="81" customWidth="1"/>
    <col min="6400" max="6400" width="8.28515625" style="81" customWidth="1"/>
    <col min="6401" max="6401" width="6.42578125" style="81" customWidth="1"/>
    <col min="6402" max="6402" width="14.28515625" style="81" customWidth="1"/>
    <col min="6403" max="6652" width="8.7109375" style="81"/>
    <col min="6653" max="6653" width="3.7109375" style="81" customWidth="1"/>
    <col min="6654" max="6654" width="59.7109375" style="81" customWidth="1"/>
    <col min="6655" max="6655" width="5.28515625" style="81" customWidth="1"/>
    <col min="6656" max="6656" width="8.28515625" style="81" customWidth="1"/>
    <col min="6657" max="6657" width="6.42578125" style="81" customWidth="1"/>
    <col min="6658" max="6658" width="14.28515625" style="81" customWidth="1"/>
    <col min="6659" max="6908" width="8.7109375" style="81"/>
    <col min="6909" max="6909" width="3.7109375" style="81" customWidth="1"/>
    <col min="6910" max="6910" width="59.7109375" style="81" customWidth="1"/>
    <col min="6911" max="6911" width="5.28515625" style="81" customWidth="1"/>
    <col min="6912" max="6912" width="8.28515625" style="81" customWidth="1"/>
    <col min="6913" max="6913" width="6.42578125" style="81" customWidth="1"/>
    <col min="6914" max="6914" width="14.28515625" style="81" customWidth="1"/>
    <col min="6915" max="7164" width="8.7109375" style="81"/>
    <col min="7165" max="7165" width="3.7109375" style="81" customWidth="1"/>
    <col min="7166" max="7166" width="59.7109375" style="81" customWidth="1"/>
    <col min="7167" max="7167" width="5.28515625" style="81" customWidth="1"/>
    <col min="7168" max="7168" width="8.28515625" style="81" customWidth="1"/>
    <col min="7169" max="7169" width="6.42578125" style="81" customWidth="1"/>
    <col min="7170" max="7170" width="14.28515625" style="81" customWidth="1"/>
    <col min="7171" max="7420" width="8.7109375" style="81"/>
    <col min="7421" max="7421" width="3.7109375" style="81" customWidth="1"/>
    <col min="7422" max="7422" width="59.7109375" style="81" customWidth="1"/>
    <col min="7423" max="7423" width="5.28515625" style="81" customWidth="1"/>
    <col min="7424" max="7424" width="8.28515625" style="81" customWidth="1"/>
    <col min="7425" max="7425" width="6.42578125" style="81" customWidth="1"/>
    <col min="7426" max="7426" width="14.28515625" style="81" customWidth="1"/>
    <col min="7427" max="7676" width="8.7109375" style="81"/>
    <col min="7677" max="7677" width="3.7109375" style="81" customWidth="1"/>
    <col min="7678" max="7678" width="59.7109375" style="81" customWidth="1"/>
    <col min="7679" max="7679" width="5.28515625" style="81" customWidth="1"/>
    <col min="7680" max="7680" width="8.28515625" style="81" customWidth="1"/>
    <col min="7681" max="7681" width="6.42578125" style="81" customWidth="1"/>
    <col min="7682" max="7682" width="14.28515625" style="81" customWidth="1"/>
    <col min="7683" max="7932" width="8.7109375" style="81"/>
    <col min="7933" max="7933" width="3.7109375" style="81" customWidth="1"/>
    <col min="7934" max="7934" width="59.7109375" style="81" customWidth="1"/>
    <col min="7935" max="7935" width="5.28515625" style="81" customWidth="1"/>
    <col min="7936" max="7936" width="8.28515625" style="81" customWidth="1"/>
    <col min="7937" max="7937" width="6.42578125" style="81" customWidth="1"/>
    <col min="7938" max="7938" width="14.28515625" style="81" customWidth="1"/>
    <col min="7939" max="8188" width="8.7109375" style="81"/>
    <col min="8189" max="8189" width="3.7109375" style="81" customWidth="1"/>
    <col min="8190" max="8190" width="59.7109375" style="81" customWidth="1"/>
    <col min="8191" max="8191" width="5.28515625" style="81" customWidth="1"/>
    <col min="8192" max="8192" width="8.28515625" style="81" customWidth="1"/>
    <col min="8193" max="8193" width="6.42578125" style="81" customWidth="1"/>
    <col min="8194" max="8194" width="14.28515625" style="81" customWidth="1"/>
    <col min="8195" max="8444" width="8.7109375" style="81"/>
    <col min="8445" max="8445" width="3.7109375" style="81" customWidth="1"/>
    <col min="8446" max="8446" width="59.7109375" style="81" customWidth="1"/>
    <col min="8447" max="8447" width="5.28515625" style="81" customWidth="1"/>
    <col min="8448" max="8448" width="8.28515625" style="81" customWidth="1"/>
    <col min="8449" max="8449" width="6.42578125" style="81" customWidth="1"/>
    <col min="8450" max="8450" width="14.28515625" style="81" customWidth="1"/>
    <col min="8451" max="8700" width="8.7109375" style="81"/>
    <col min="8701" max="8701" width="3.7109375" style="81" customWidth="1"/>
    <col min="8702" max="8702" width="59.7109375" style="81" customWidth="1"/>
    <col min="8703" max="8703" width="5.28515625" style="81" customWidth="1"/>
    <col min="8704" max="8704" width="8.28515625" style="81" customWidth="1"/>
    <col min="8705" max="8705" width="6.42578125" style="81" customWidth="1"/>
    <col min="8706" max="8706" width="14.28515625" style="81" customWidth="1"/>
    <col min="8707" max="8956" width="8.7109375" style="81"/>
    <col min="8957" max="8957" width="3.7109375" style="81" customWidth="1"/>
    <col min="8958" max="8958" width="59.7109375" style="81" customWidth="1"/>
    <col min="8959" max="8959" width="5.28515625" style="81" customWidth="1"/>
    <col min="8960" max="8960" width="8.28515625" style="81" customWidth="1"/>
    <col min="8961" max="8961" width="6.42578125" style="81" customWidth="1"/>
    <col min="8962" max="8962" width="14.28515625" style="81" customWidth="1"/>
    <col min="8963" max="9212" width="8.7109375" style="81"/>
    <col min="9213" max="9213" width="3.7109375" style="81" customWidth="1"/>
    <col min="9214" max="9214" width="59.7109375" style="81" customWidth="1"/>
    <col min="9215" max="9215" width="5.28515625" style="81" customWidth="1"/>
    <col min="9216" max="9216" width="8.28515625" style="81" customWidth="1"/>
    <col min="9217" max="9217" width="6.42578125" style="81" customWidth="1"/>
    <col min="9218" max="9218" width="14.28515625" style="81" customWidth="1"/>
    <col min="9219" max="9468" width="8.7109375" style="81"/>
    <col min="9469" max="9469" width="3.7109375" style="81" customWidth="1"/>
    <col min="9470" max="9470" width="59.7109375" style="81" customWidth="1"/>
    <col min="9471" max="9471" width="5.28515625" style="81" customWidth="1"/>
    <col min="9472" max="9472" width="8.28515625" style="81" customWidth="1"/>
    <col min="9473" max="9473" width="6.42578125" style="81" customWidth="1"/>
    <col min="9474" max="9474" width="14.28515625" style="81" customWidth="1"/>
    <col min="9475" max="9724" width="8.7109375" style="81"/>
    <col min="9725" max="9725" width="3.7109375" style="81" customWidth="1"/>
    <col min="9726" max="9726" width="59.7109375" style="81" customWidth="1"/>
    <col min="9727" max="9727" width="5.28515625" style="81" customWidth="1"/>
    <col min="9728" max="9728" width="8.28515625" style="81" customWidth="1"/>
    <col min="9729" max="9729" width="6.42578125" style="81" customWidth="1"/>
    <col min="9730" max="9730" width="14.28515625" style="81" customWidth="1"/>
    <col min="9731" max="9980" width="8.7109375" style="81"/>
    <col min="9981" max="9981" width="3.7109375" style="81" customWidth="1"/>
    <col min="9982" max="9982" width="59.7109375" style="81" customWidth="1"/>
    <col min="9983" max="9983" width="5.28515625" style="81" customWidth="1"/>
    <col min="9984" max="9984" width="8.28515625" style="81" customWidth="1"/>
    <col min="9985" max="9985" width="6.42578125" style="81" customWidth="1"/>
    <col min="9986" max="9986" width="14.28515625" style="81" customWidth="1"/>
    <col min="9987" max="10236" width="8.7109375" style="81"/>
    <col min="10237" max="10237" width="3.7109375" style="81" customWidth="1"/>
    <col min="10238" max="10238" width="59.7109375" style="81" customWidth="1"/>
    <col min="10239" max="10239" width="5.28515625" style="81" customWidth="1"/>
    <col min="10240" max="10240" width="8.28515625" style="81" customWidth="1"/>
    <col min="10241" max="10241" width="6.42578125" style="81" customWidth="1"/>
    <col min="10242" max="10242" width="14.28515625" style="81" customWidth="1"/>
    <col min="10243" max="10492" width="8.7109375" style="81"/>
    <col min="10493" max="10493" width="3.7109375" style="81" customWidth="1"/>
    <col min="10494" max="10494" width="59.7109375" style="81" customWidth="1"/>
    <col min="10495" max="10495" width="5.28515625" style="81" customWidth="1"/>
    <col min="10496" max="10496" width="8.28515625" style="81" customWidth="1"/>
    <col min="10497" max="10497" width="6.42578125" style="81" customWidth="1"/>
    <col min="10498" max="10498" width="14.28515625" style="81" customWidth="1"/>
    <col min="10499" max="10748" width="8.7109375" style="81"/>
    <col min="10749" max="10749" width="3.7109375" style="81" customWidth="1"/>
    <col min="10750" max="10750" width="59.7109375" style="81" customWidth="1"/>
    <col min="10751" max="10751" width="5.28515625" style="81" customWidth="1"/>
    <col min="10752" max="10752" width="8.28515625" style="81" customWidth="1"/>
    <col min="10753" max="10753" width="6.42578125" style="81" customWidth="1"/>
    <col min="10754" max="10754" width="14.28515625" style="81" customWidth="1"/>
    <col min="10755" max="11004" width="8.7109375" style="81"/>
    <col min="11005" max="11005" width="3.7109375" style="81" customWidth="1"/>
    <col min="11006" max="11006" width="59.7109375" style="81" customWidth="1"/>
    <col min="11007" max="11007" width="5.28515625" style="81" customWidth="1"/>
    <col min="11008" max="11008" width="8.28515625" style="81" customWidth="1"/>
    <col min="11009" max="11009" width="6.42578125" style="81" customWidth="1"/>
    <col min="11010" max="11010" width="14.28515625" style="81" customWidth="1"/>
    <col min="11011" max="11260" width="8.7109375" style="81"/>
    <col min="11261" max="11261" width="3.7109375" style="81" customWidth="1"/>
    <col min="11262" max="11262" width="59.7109375" style="81" customWidth="1"/>
    <col min="11263" max="11263" width="5.28515625" style="81" customWidth="1"/>
    <col min="11264" max="11264" width="8.28515625" style="81" customWidth="1"/>
    <col min="11265" max="11265" width="6.42578125" style="81" customWidth="1"/>
    <col min="11266" max="11266" width="14.28515625" style="81" customWidth="1"/>
    <col min="11267" max="11516" width="8.7109375" style="81"/>
    <col min="11517" max="11517" width="3.7109375" style="81" customWidth="1"/>
    <col min="11518" max="11518" width="59.7109375" style="81" customWidth="1"/>
    <col min="11519" max="11519" width="5.28515625" style="81" customWidth="1"/>
    <col min="11520" max="11520" width="8.28515625" style="81" customWidth="1"/>
    <col min="11521" max="11521" width="6.42578125" style="81" customWidth="1"/>
    <col min="11522" max="11522" width="14.28515625" style="81" customWidth="1"/>
    <col min="11523" max="11772" width="8.7109375" style="81"/>
    <col min="11773" max="11773" width="3.7109375" style="81" customWidth="1"/>
    <col min="11774" max="11774" width="59.7109375" style="81" customWidth="1"/>
    <col min="11775" max="11775" width="5.28515625" style="81" customWidth="1"/>
    <col min="11776" max="11776" width="8.28515625" style="81" customWidth="1"/>
    <col min="11777" max="11777" width="6.42578125" style="81" customWidth="1"/>
    <col min="11778" max="11778" width="14.28515625" style="81" customWidth="1"/>
    <col min="11779" max="12028" width="8.7109375" style="81"/>
    <col min="12029" max="12029" width="3.7109375" style="81" customWidth="1"/>
    <col min="12030" max="12030" width="59.7109375" style="81" customWidth="1"/>
    <col min="12031" max="12031" width="5.28515625" style="81" customWidth="1"/>
    <col min="12032" max="12032" width="8.28515625" style="81" customWidth="1"/>
    <col min="12033" max="12033" width="6.42578125" style="81" customWidth="1"/>
    <col min="12034" max="12034" width="14.28515625" style="81" customWidth="1"/>
    <col min="12035" max="12284" width="8.7109375" style="81"/>
    <col min="12285" max="12285" width="3.7109375" style="81" customWidth="1"/>
    <col min="12286" max="12286" width="59.7109375" style="81" customWidth="1"/>
    <col min="12287" max="12287" width="5.28515625" style="81" customWidth="1"/>
    <col min="12288" max="12288" width="8.28515625" style="81" customWidth="1"/>
    <col min="12289" max="12289" width="6.42578125" style="81" customWidth="1"/>
    <col min="12290" max="12290" width="14.28515625" style="81" customWidth="1"/>
    <col min="12291" max="12540" width="8.7109375" style="81"/>
    <col min="12541" max="12541" width="3.7109375" style="81" customWidth="1"/>
    <col min="12542" max="12542" width="59.7109375" style="81" customWidth="1"/>
    <col min="12543" max="12543" width="5.28515625" style="81" customWidth="1"/>
    <col min="12544" max="12544" width="8.28515625" style="81" customWidth="1"/>
    <col min="12545" max="12545" width="6.42578125" style="81" customWidth="1"/>
    <col min="12546" max="12546" width="14.28515625" style="81" customWidth="1"/>
    <col min="12547" max="12796" width="8.7109375" style="81"/>
    <col min="12797" max="12797" width="3.7109375" style="81" customWidth="1"/>
    <col min="12798" max="12798" width="59.7109375" style="81" customWidth="1"/>
    <col min="12799" max="12799" width="5.28515625" style="81" customWidth="1"/>
    <col min="12800" max="12800" width="8.28515625" style="81" customWidth="1"/>
    <col min="12801" max="12801" width="6.42578125" style="81" customWidth="1"/>
    <col min="12802" max="12802" width="14.28515625" style="81" customWidth="1"/>
    <col min="12803" max="13052" width="8.7109375" style="81"/>
    <col min="13053" max="13053" width="3.7109375" style="81" customWidth="1"/>
    <col min="13054" max="13054" width="59.7109375" style="81" customWidth="1"/>
    <col min="13055" max="13055" width="5.28515625" style="81" customWidth="1"/>
    <col min="13056" max="13056" width="8.28515625" style="81" customWidth="1"/>
    <col min="13057" max="13057" width="6.42578125" style="81" customWidth="1"/>
    <col min="13058" max="13058" width="14.28515625" style="81" customWidth="1"/>
    <col min="13059" max="13308" width="8.7109375" style="81"/>
    <col min="13309" max="13309" width="3.7109375" style="81" customWidth="1"/>
    <col min="13310" max="13310" width="59.7109375" style="81" customWidth="1"/>
    <col min="13311" max="13311" width="5.28515625" style="81" customWidth="1"/>
    <col min="13312" max="13312" width="8.28515625" style="81" customWidth="1"/>
    <col min="13313" max="13313" width="6.42578125" style="81" customWidth="1"/>
    <col min="13314" max="13314" width="14.28515625" style="81" customWidth="1"/>
    <col min="13315" max="13564" width="8.7109375" style="81"/>
    <col min="13565" max="13565" width="3.7109375" style="81" customWidth="1"/>
    <col min="13566" max="13566" width="59.7109375" style="81" customWidth="1"/>
    <col min="13567" max="13567" width="5.28515625" style="81" customWidth="1"/>
    <col min="13568" max="13568" width="8.28515625" style="81" customWidth="1"/>
    <col min="13569" max="13569" width="6.42578125" style="81" customWidth="1"/>
    <col min="13570" max="13570" width="14.28515625" style="81" customWidth="1"/>
    <col min="13571" max="13820" width="8.7109375" style="81"/>
    <col min="13821" max="13821" width="3.7109375" style="81" customWidth="1"/>
    <col min="13822" max="13822" width="59.7109375" style="81" customWidth="1"/>
    <col min="13823" max="13823" width="5.28515625" style="81" customWidth="1"/>
    <col min="13824" max="13824" width="8.28515625" style="81" customWidth="1"/>
    <col min="13825" max="13825" width="6.42578125" style="81" customWidth="1"/>
    <col min="13826" max="13826" width="14.28515625" style="81" customWidth="1"/>
    <col min="13827" max="14076" width="8.7109375" style="81"/>
    <col min="14077" max="14077" width="3.7109375" style="81" customWidth="1"/>
    <col min="14078" max="14078" width="59.7109375" style="81" customWidth="1"/>
    <col min="14079" max="14079" width="5.28515625" style="81" customWidth="1"/>
    <col min="14080" max="14080" width="8.28515625" style="81" customWidth="1"/>
    <col min="14081" max="14081" width="6.42578125" style="81" customWidth="1"/>
    <col min="14082" max="14082" width="14.28515625" style="81" customWidth="1"/>
    <col min="14083" max="14332" width="8.7109375" style="81"/>
    <col min="14333" max="14333" width="3.7109375" style="81" customWidth="1"/>
    <col min="14334" max="14334" width="59.7109375" style="81" customWidth="1"/>
    <col min="14335" max="14335" width="5.28515625" style="81" customWidth="1"/>
    <col min="14336" max="14336" width="8.28515625" style="81" customWidth="1"/>
    <col min="14337" max="14337" width="6.42578125" style="81" customWidth="1"/>
    <col min="14338" max="14338" width="14.28515625" style="81" customWidth="1"/>
    <col min="14339" max="14588" width="8.7109375" style="81"/>
    <col min="14589" max="14589" width="3.7109375" style="81" customWidth="1"/>
    <col min="14590" max="14590" width="59.7109375" style="81" customWidth="1"/>
    <col min="14591" max="14591" width="5.28515625" style="81" customWidth="1"/>
    <col min="14592" max="14592" width="8.28515625" style="81" customWidth="1"/>
    <col min="14593" max="14593" width="6.42578125" style="81" customWidth="1"/>
    <col min="14594" max="14594" width="14.28515625" style="81" customWidth="1"/>
    <col min="14595" max="14844" width="8.7109375" style="81"/>
    <col min="14845" max="14845" width="3.7109375" style="81" customWidth="1"/>
    <col min="14846" max="14846" width="59.7109375" style="81" customWidth="1"/>
    <col min="14847" max="14847" width="5.28515625" style="81" customWidth="1"/>
    <col min="14848" max="14848" width="8.28515625" style="81" customWidth="1"/>
    <col min="14849" max="14849" width="6.42578125" style="81" customWidth="1"/>
    <col min="14850" max="14850" width="14.28515625" style="81" customWidth="1"/>
    <col min="14851" max="15100" width="8.7109375" style="81"/>
    <col min="15101" max="15101" width="3.7109375" style="81" customWidth="1"/>
    <col min="15102" max="15102" width="59.7109375" style="81" customWidth="1"/>
    <col min="15103" max="15103" width="5.28515625" style="81" customWidth="1"/>
    <col min="15104" max="15104" width="8.28515625" style="81" customWidth="1"/>
    <col min="15105" max="15105" width="6.42578125" style="81" customWidth="1"/>
    <col min="15106" max="15106" width="14.28515625" style="81" customWidth="1"/>
    <col min="15107" max="15356" width="8.7109375" style="81"/>
    <col min="15357" max="15357" width="3.7109375" style="81" customWidth="1"/>
    <col min="15358" max="15358" width="59.7109375" style="81" customWidth="1"/>
    <col min="15359" max="15359" width="5.28515625" style="81" customWidth="1"/>
    <col min="15360" max="15360" width="8.28515625" style="81" customWidth="1"/>
    <col min="15361" max="15361" width="6.42578125" style="81" customWidth="1"/>
    <col min="15362" max="15362" width="14.28515625" style="81" customWidth="1"/>
    <col min="15363" max="15612" width="8.7109375" style="81"/>
    <col min="15613" max="15613" width="3.7109375" style="81" customWidth="1"/>
    <col min="15614" max="15614" width="59.7109375" style="81" customWidth="1"/>
    <col min="15615" max="15615" width="5.28515625" style="81" customWidth="1"/>
    <col min="15616" max="15616" width="8.28515625" style="81" customWidth="1"/>
    <col min="15617" max="15617" width="6.42578125" style="81" customWidth="1"/>
    <col min="15618" max="15618" width="14.28515625" style="81" customWidth="1"/>
    <col min="15619" max="15868" width="8.7109375" style="81"/>
    <col min="15869" max="15869" width="3.7109375" style="81" customWidth="1"/>
    <col min="15870" max="15870" width="59.7109375" style="81" customWidth="1"/>
    <col min="15871" max="15871" width="5.28515625" style="81" customWidth="1"/>
    <col min="15872" max="15872" width="8.28515625" style="81" customWidth="1"/>
    <col min="15873" max="15873" width="6.42578125" style="81" customWidth="1"/>
    <col min="15874" max="15874" width="14.28515625" style="81" customWidth="1"/>
    <col min="15875" max="16124" width="8.7109375" style="81"/>
    <col min="16125" max="16125" width="3.7109375" style="81" customWidth="1"/>
    <col min="16126" max="16126" width="59.7109375" style="81" customWidth="1"/>
    <col min="16127" max="16127" width="5.28515625" style="81" customWidth="1"/>
    <col min="16128" max="16128" width="8.28515625" style="81" customWidth="1"/>
    <col min="16129" max="16129" width="6.42578125" style="81" customWidth="1"/>
    <col min="16130" max="16130" width="14.28515625" style="81" customWidth="1"/>
    <col min="16131" max="16384" width="8.7109375" style="81"/>
  </cols>
  <sheetData>
    <row r="1" spans="1:6" x14ac:dyDescent="0.25">
      <c r="A1" s="352"/>
      <c r="B1" s="352"/>
      <c r="C1" s="352"/>
      <c r="D1" s="352"/>
      <c r="E1" s="352"/>
      <c r="F1" s="352"/>
    </row>
    <row r="2" spans="1:6" x14ac:dyDescent="0.25">
      <c r="A2" s="353" t="s">
        <v>62</v>
      </c>
      <c r="B2" s="353"/>
      <c r="C2" s="353"/>
      <c r="D2" s="353"/>
      <c r="E2" s="353"/>
      <c r="F2" s="353"/>
    </row>
    <row r="3" spans="1:6" ht="24" customHeight="1" x14ac:dyDescent="0.25">
      <c r="A3" s="354" t="str">
        <f>COVER!A25</f>
        <v>PROPOSED CONSTRUCTION OF FM RADIO KISMAYO</v>
      </c>
      <c r="B3" s="354"/>
      <c r="C3" s="354"/>
      <c r="D3" s="354"/>
      <c r="E3" s="354"/>
      <c r="F3" s="354"/>
    </row>
    <row r="4" spans="1:6" ht="17.45" customHeight="1" x14ac:dyDescent="0.25">
      <c r="A4" s="186" t="s">
        <v>35</v>
      </c>
      <c r="B4" s="187" t="s">
        <v>0</v>
      </c>
      <c r="C4" s="188" t="s">
        <v>1</v>
      </c>
      <c r="D4" s="189" t="s">
        <v>29</v>
      </c>
      <c r="E4" s="190" t="s">
        <v>2</v>
      </c>
      <c r="F4" s="191" t="s">
        <v>3</v>
      </c>
    </row>
    <row r="5" spans="1:6" x14ac:dyDescent="0.25">
      <c r="B5" s="27"/>
      <c r="C5" s="28"/>
      <c r="F5" s="180"/>
    </row>
    <row r="6" spans="1:6" ht="36.4" customHeight="1" x14ac:dyDescent="0.25">
      <c r="B6" s="27" t="str">
        <f>COVER!$A$5</f>
        <v>RADIO KISMAYO FM- JUBALAND</v>
      </c>
      <c r="C6" s="28"/>
      <c r="F6" s="180"/>
    </row>
    <row r="7" spans="1:6" x14ac:dyDescent="0.25">
      <c r="B7" s="27"/>
      <c r="C7" s="28"/>
      <c r="F7" s="180"/>
    </row>
    <row r="8" spans="1:6" x14ac:dyDescent="0.25">
      <c r="B8" s="27" t="s">
        <v>275</v>
      </c>
      <c r="C8" s="28"/>
      <c r="F8" s="180"/>
    </row>
    <row r="9" spans="1:6" x14ac:dyDescent="0.25">
      <c r="A9" s="192"/>
      <c r="C9" s="193"/>
      <c r="D9" s="194"/>
      <c r="E9" s="195"/>
      <c r="F9" s="196"/>
    </row>
    <row r="10" spans="1:6" x14ac:dyDescent="0.25">
      <c r="B10" s="197" t="s">
        <v>49</v>
      </c>
      <c r="C10" s="28"/>
      <c r="F10" s="180"/>
    </row>
    <row r="11" spans="1:6" x14ac:dyDescent="0.25">
      <c r="B11" s="228"/>
      <c r="C11" s="28"/>
      <c r="F11" s="180"/>
    </row>
    <row r="12" spans="1:6" s="231" customFormat="1" x14ac:dyDescent="0.25">
      <c r="A12" s="205" t="s">
        <v>4</v>
      </c>
      <c r="B12" s="27" t="s">
        <v>260</v>
      </c>
      <c r="C12" s="28"/>
      <c r="D12" s="29"/>
      <c r="E12" s="229"/>
      <c r="F12" s="230"/>
    </row>
    <row r="13" spans="1:6" x14ac:dyDescent="0.25">
      <c r="B13" s="179"/>
      <c r="C13" s="28"/>
      <c r="F13" s="180"/>
    </row>
    <row r="14" spans="1:6" ht="24" customHeight="1" x14ac:dyDescent="0.25">
      <c r="A14" s="205">
        <v>1</v>
      </c>
      <c r="B14" s="232" t="s">
        <v>76</v>
      </c>
      <c r="C14" s="28"/>
      <c r="F14" s="180"/>
    </row>
    <row r="15" spans="1:6" x14ac:dyDescent="0.25">
      <c r="B15" s="179"/>
      <c r="C15" s="28"/>
      <c r="F15" s="180"/>
    </row>
    <row r="16" spans="1:6" ht="71.25" x14ac:dyDescent="0.25">
      <c r="B16" s="233" t="s">
        <v>77</v>
      </c>
      <c r="C16" s="28"/>
      <c r="F16" s="180" t="str">
        <f>IF(ISBLANK(Main_Building245[[#This Row],[UNIT]]),"",Main_Building245[[#This Row],[QTY]]*Main_Building245[[#This Row],[RATE]])</f>
        <v/>
      </c>
    </row>
    <row r="17" spans="1:6" x14ac:dyDescent="0.25">
      <c r="B17" s="228"/>
      <c r="C17" s="28"/>
      <c r="F17" s="180" t="str">
        <f>IF(ISBLANK(Main_Building245[[#This Row],[UNIT]]),"",Main_Building245[[#This Row],[QTY]]*Main_Building245[[#This Row],[RATE]])</f>
        <v/>
      </c>
    </row>
    <row r="18" spans="1:6" ht="36" customHeight="1" x14ac:dyDescent="0.25">
      <c r="A18" s="178" t="s">
        <v>281</v>
      </c>
      <c r="B18" s="179" t="s">
        <v>215</v>
      </c>
      <c r="C18" s="234" t="s">
        <v>38</v>
      </c>
      <c r="D18" s="29">
        <v>30</v>
      </c>
      <c r="E18" s="181">
        <v>0</v>
      </c>
      <c r="F18" s="180">
        <f>IF(ISBLANK(Main_Building245[[#This Row],[UNIT]]),"",Main_Building245[[#This Row],[QTY]]*Main_Building245[[#This Row],[RATE]])</f>
        <v>0</v>
      </c>
    </row>
    <row r="19" spans="1:6" ht="33" x14ac:dyDescent="0.25">
      <c r="A19" s="178" t="s">
        <v>283</v>
      </c>
      <c r="B19" s="179" t="s">
        <v>216</v>
      </c>
      <c r="C19" s="234" t="s">
        <v>38</v>
      </c>
      <c r="D19" s="29">
        <v>5</v>
      </c>
      <c r="E19" s="181">
        <v>0</v>
      </c>
      <c r="F19" s="180">
        <f>IF(ISBLANK(Main_Building245[[#This Row],[UNIT]]),"",Main_Building245[[#This Row],[QTY]]*Main_Building245[[#This Row],[RATE]])</f>
        <v>0</v>
      </c>
    </row>
    <row r="20" spans="1:6" x14ac:dyDescent="0.25">
      <c r="B20" s="179"/>
      <c r="F20" s="180" t="str">
        <f>IF(ISBLANK(Main_Building245[[#This Row],[UNIT]]),"",Main_Building245[[#This Row],[QTY]]*Main_Building245[[#This Row],[RATE]])</f>
        <v/>
      </c>
    </row>
    <row r="21" spans="1:6" ht="24" customHeight="1" x14ac:dyDescent="0.25">
      <c r="A21" s="205">
        <v>2</v>
      </c>
      <c r="B21" s="232" t="s">
        <v>78</v>
      </c>
      <c r="F21" s="180" t="str">
        <f>IF(ISBLANK(Main_Building245[[#This Row],[UNIT]]),"",Main_Building245[[#This Row],[QTY]]*Main_Building245[[#This Row],[RATE]])</f>
        <v/>
      </c>
    </row>
    <row r="22" spans="1:6" ht="57" x14ac:dyDescent="0.25">
      <c r="B22" s="233" t="s">
        <v>79</v>
      </c>
      <c r="F22" s="180" t="str">
        <f>IF(ISBLANK(Main_Building245[[#This Row],[UNIT]]),"",Main_Building245[[#This Row],[QTY]]*Main_Building245[[#This Row],[RATE]])</f>
        <v/>
      </c>
    </row>
    <row r="23" spans="1:6" ht="21" customHeight="1" x14ac:dyDescent="0.25">
      <c r="A23" s="178" t="s">
        <v>281</v>
      </c>
      <c r="B23" s="179" t="s">
        <v>217</v>
      </c>
      <c r="C23" s="234" t="s">
        <v>38</v>
      </c>
      <c r="D23" s="29">
        <v>6</v>
      </c>
      <c r="E23" s="181">
        <v>0</v>
      </c>
      <c r="F23" s="180">
        <f>IF(ISBLANK(Main_Building245[[#This Row],[UNIT]]),"",Main_Building245[[#This Row],[QTY]]*Main_Building245[[#This Row],[RATE]])</f>
        <v>0</v>
      </c>
    </row>
    <row r="24" spans="1:6" ht="21" customHeight="1" x14ac:dyDescent="0.25">
      <c r="A24" s="178" t="s">
        <v>283</v>
      </c>
      <c r="B24" s="179" t="s">
        <v>218</v>
      </c>
      <c r="C24" s="234" t="s">
        <v>38</v>
      </c>
      <c r="D24" s="29">
        <v>4</v>
      </c>
      <c r="E24" s="181">
        <v>0</v>
      </c>
      <c r="F24" s="180">
        <f>IF(ISBLANK(Main_Building245[[#This Row],[UNIT]]),"",Main_Building245[[#This Row],[QTY]]*Main_Building245[[#This Row],[RATE]])</f>
        <v>0</v>
      </c>
    </row>
    <row r="25" spans="1:6" ht="21" customHeight="1" x14ac:dyDescent="0.25">
      <c r="A25" s="178" t="s">
        <v>285</v>
      </c>
      <c r="B25" s="179" t="s">
        <v>219</v>
      </c>
      <c r="C25" s="234" t="s">
        <v>38</v>
      </c>
      <c r="D25" s="29">
        <v>5</v>
      </c>
      <c r="E25" s="181">
        <v>0</v>
      </c>
      <c r="F25" s="180">
        <f>IF(ISBLANK(Main_Building245[[#This Row],[UNIT]]),"",Main_Building245[[#This Row],[QTY]]*Main_Building245[[#This Row],[RATE]])</f>
        <v>0</v>
      </c>
    </row>
    <row r="26" spans="1:6" x14ac:dyDescent="0.25">
      <c r="B26" s="179"/>
      <c r="F26" s="180" t="str">
        <f>IF(ISBLANK(Main_Building245[[#This Row],[UNIT]]),"",Main_Building245[[#This Row],[QTY]]*Main_Building245[[#This Row],[RATE]])</f>
        <v/>
      </c>
    </row>
    <row r="27" spans="1:6" ht="24" customHeight="1" x14ac:dyDescent="0.25">
      <c r="A27" s="205">
        <v>3</v>
      </c>
      <c r="B27" s="232" t="s">
        <v>80</v>
      </c>
      <c r="F27" s="180" t="str">
        <f>IF(ISBLANK(Main_Building245[[#This Row],[UNIT]]),"",Main_Building245[[#This Row],[QTY]]*Main_Building245[[#This Row],[RATE]])</f>
        <v/>
      </c>
    </row>
    <row r="28" spans="1:6" ht="49.15" customHeight="1" x14ac:dyDescent="0.25">
      <c r="B28" s="233" t="s">
        <v>81</v>
      </c>
      <c r="C28" s="28"/>
      <c r="F28" s="180"/>
    </row>
    <row r="29" spans="1:6" ht="33" x14ac:dyDescent="0.25">
      <c r="A29" s="178" t="s">
        <v>281</v>
      </c>
      <c r="B29" s="179" t="s">
        <v>82</v>
      </c>
      <c r="C29" s="234" t="s">
        <v>38</v>
      </c>
      <c r="D29" s="29">
        <v>38</v>
      </c>
      <c r="E29" s="181">
        <v>0</v>
      </c>
      <c r="F29" s="180">
        <f>IF(ISBLANK(Main_Building245[[#This Row],[UNIT]]),"",Main_Building245[[#This Row],[QTY]]*Main_Building245[[#This Row],[RATE]])</f>
        <v>0</v>
      </c>
    </row>
    <row r="30" spans="1:6" x14ac:dyDescent="0.25">
      <c r="B30" s="179"/>
      <c r="F30" s="180" t="str">
        <f>IF(ISBLANK(Main_Building245[[#This Row],[UNIT]]),"",Main_Building245[[#This Row],[QTY]]*Main_Building245[[#This Row],[RATE]])</f>
        <v/>
      </c>
    </row>
    <row r="31" spans="1:6" ht="24" customHeight="1" x14ac:dyDescent="0.25">
      <c r="A31" s="205">
        <v>4</v>
      </c>
      <c r="B31" s="232" t="s">
        <v>83</v>
      </c>
      <c r="C31" s="205"/>
      <c r="D31" s="235"/>
      <c r="E31" s="236"/>
      <c r="F31" s="180" t="str">
        <f>IF(ISBLANK(Main_Building245[[#This Row],[UNIT]]),"",Main_Building245[[#This Row],[QTY]]*Main_Building245[[#This Row],[RATE]])</f>
        <v/>
      </c>
    </row>
    <row r="32" spans="1:6" ht="71.25" x14ac:dyDescent="0.25">
      <c r="B32" s="233" t="s">
        <v>84</v>
      </c>
      <c r="C32" s="28"/>
      <c r="F32" s="180"/>
    </row>
    <row r="33" spans="1:6" x14ac:dyDescent="0.25">
      <c r="B33" s="179"/>
      <c r="C33" s="28"/>
      <c r="F33" s="180"/>
    </row>
    <row r="34" spans="1:6" ht="48" customHeight="1" x14ac:dyDescent="0.25">
      <c r="A34" s="178" t="s">
        <v>281</v>
      </c>
      <c r="B34" s="237" t="s">
        <v>221</v>
      </c>
      <c r="C34" s="178" t="s">
        <v>184</v>
      </c>
      <c r="D34" s="29">
        <v>1</v>
      </c>
      <c r="E34" s="181">
        <v>0</v>
      </c>
      <c r="F34" s="180">
        <f>IF(ISBLANK(Main_Building245[[#This Row],[UNIT]]),"",Main_Building245[[#This Row],[QTY]]*Main_Building245[[#This Row],[RATE]])</f>
        <v>0</v>
      </c>
    </row>
    <row r="35" spans="1:6" ht="63.75" customHeight="1" x14ac:dyDescent="0.25">
      <c r="A35" s="178" t="s">
        <v>283</v>
      </c>
      <c r="B35" s="237" t="s">
        <v>220</v>
      </c>
      <c r="C35" s="178" t="s">
        <v>184</v>
      </c>
      <c r="D35" s="29">
        <v>1</v>
      </c>
      <c r="E35" s="181">
        <v>0</v>
      </c>
      <c r="F35" s="180">
        <f>IF(ISBLANK(Main_Building245[[#This Row],[UNIT]]),"",Main_Building245[[#This Row],[QTY]]*Main_Building245[[#This Row],[RATE]])</f>
        <v>0</v>
      </c>
    </row>
    <row r="36" spans="1:6" x14ac:dyDescent="0.25">
      <c r="B36" s="179"/>
      <c r="C36" s="28"/>
      <c r="F36" s="180"/>
    </row>
    <row r="37" spans="1:6" ht="24" customHeight="1" x14ac:dyDescent="0.25">
      <c r="A37" s="205">
        <v>5</v>
      </c>
      <c r="B37" s="232" t="s">
        <v>85</v>
      </c>
      <c r="C37" s="28"/>
      <c r="F37" s="180" t="str">
        <f>IF(ISBLANK(Main_Building245[[#This Row],[UNIT]]),"",Main_Building245[[#This Row],[QTY]]*Main_Building245[[#This Row],[RATE]])</f>
        <v/>
      </c>
    </row>
    <row r="38" spans="1:6" ht="57" x14ac:dyDescent="0.25">
      <c r="B38" s="233" t="s">
        <v>86</v>
      </c>
      <c r="F38" s="180" t="str">
        <f>IF(ISBLANK(Main_Building245[[#This Row],[UNIT]]),"",Main_Building245[[#This Row],[QTY]]*Main_Building245[[#This Row],[RATE]])</f>
        <v/>
      </c>
    </row>
    <row r="39" spans="1:6" x14ac:dyDescent="0.25">
      <c r="B39" s="228"/>
      <c r="F39" s="180" t="str">
        <f>IF(ISBLANK(Main_Building245[[#This Row],[UNIT]]),"",Main_Building245[[#This Row],[QTY]]*Main_Building245[[#This Row],[RATE]])</f>
        <v/>
      </c>
    </row>
    <row r="40" spans="1:6" ht="65.25" customHeight="1" x14ac:dyDescent="0.25">
      <c r="A40" s="178" t="s">
        <v>281</v>
      </c>
      <c r="B40" s="237" t="s">
        <v>222</v>
      </c>
      <c r="C40" s="178" t="s">
        <v>38</v>
      </c>
      <c r="D40" s="29">
        <v>1</v>
      </c>
      <c r="E40" s="181">
        <v>0</v>
      </c>
      <c r="F40" s="180">
        <f>IF(ISBLANK(Main_Building245[[#This Row],[UNIT]]),"",Main_Building245[[#This Row],[QTY]]*Main_Building245[[#This Row],[RATE]])</f>
        <v>0</v>
      </c>
    </row>
    <row r="41" spans="1:6" ht="48.75" customHeight="1" x14ac:dyDescent="0.25">
      <c r="A41" s="178" t="s">
        <v>283</v>
      </c>
      <c r="B41" s="237" t="s">
        <v>87</v>
      </c>
      <c r="C41" s="178" t="s">
        <v>38</v>
      </c>
      <c r="D41" s="29">
        <v>1</v>
      </c>
      <c r="E41" s="181">
        <v>0</v>
      </c>
      <c r="F41" s="180">
        <f>IF(ISBLANK(Main_Building245[[#This Row],[UNIT]]),"",Main_Building245[[#This Row],[QTY]]*Main_Building245[[#This Row],[RATE]])</f>
        <v>0</v>
      </c>
    </row>
    <row r="42" spans="1:6" ht="24" customHeight="1" x14ac:dyDescent="0.25">
      <c r="A42" s="205">
        <v>6</v>
      </c>
      <c r="B42" s="232" t="s">
        <v>88</v>
      </c>
      <c r="F42" s="180" t="str">
        <f>IF(ISBLANK(Main_Building245[[#This Row],[UNIT]]),"",Main_Building245[[#This Row],[QTY]]*Main_Building245[[#This Row],[RATE]])</f>
        <v/>
      </c>
    </row>
    <row r="43" spans="1:6" ht="82.5" x14ac:dyDescent="0.25">
      <c r="A43" s="178" t="s">
        <v>281</v>
      </c>
      <c r="B43" s="179" t="s">
        <v>89</v>
      </c>
      <c r="C43" s="28" t="s">
        <v>35</v>
      </c>
      <c r="D43" s="29">
        <v>2</v>
      </c>
      <c r="E43" s="181">
        <v>0</v>
      </c>
      <c r="F43" s="180">
        <f>IF(ISBLANK(Main_Building245[[#This Row],[UNIT]]),"",Main_Building245[[#This Row],[QTY]]*Main_Building245[[#This Row],[RATE]])</f>
        <v>0</v>
      </c>
    </row>
    <row r="44" spans="1:6" ht="25.15" customHeight="1" x14ac:dyDescent="0.25">
      <c r="A44" s="178" t="s">
        <v>283</v>
      </c>
      <c r="B44" s="179" t="s">
        <v>90</v>
      </c>
      <c r="C44" s="28" t="s">
        <v>35</v>
      </c>
      <c r="D44" s="29">
        <v>1</v>
      </c>
      <c r="E44" s="181">
        <v>0</v>
      </c>
      <c r="F44" s="180">
        <f>IF(ISBLANK(Main_Building245[[#This Row],[UNIT]]),"",Main_Building245[[#This Row],[QTY]]*Main_Building245[[#This Row],[RATE]])</f>
        <v>0</v>
      </c>
    </row>
    <row r="45" spans="1:6" ht="25.15" customHeight="1" x14ac:dyDescent="0.25">
      <c r="B45" s="179"/>
      <c r="C45" s="28"/>
      <c r="F45" s="180"/>
    </row>
    <row r="46" spans="1:6" ht="25.15" customHeight="1" x14ac:dyDescent="0.25">
      <c r="A46" s="205">
        <v>7</v>
      </c>
      <c r="B46" s="232" t="s">
        <v>296</v>
      </c>
      <c r="C46" s="28"/>
      <c r="F46" s="180"/>
    </row>
    <row r="47" spans="1:6" ht="60.75" customHeight="1" x14ac:dyDescent="0.25">
      <c r="A47" s="178" t="s">
        <v>281</v>
      </c>
      <c r="B47" s="179" t="s">
        <v>259</v>
      </c>
      <c r="C47" s="28" t="s">
        <v>38</v>
      </c>
      <c r="D47" s="29">
        <v>10</v>
      </c>
      <c r="E47" s="181">
        <v>0</v>
      </c>
      <c r="F47" s="180">
        <f>Main_Building245[[#This Row],[QTY]]*Main_Building245[[#This Row],[RATE]]</f>
        <v>0</v>
      </c>
    </row>
    <row r="48" spans="1:6" x14ac:dyDescent="0.25">
      <c r="B48" s="179"/>
      <c r="C48" s="28"/>
      <c r="F48" s="180"/>
    </row>
    <row r="49" spans="1:6" ht="17.25" thickBot="1" x14ac:dyDescent="0.3">
      <c r="B49" s="179"/>
      <c r="C49" s="28"/>
      <c r="F49" s="180" t="str">
        <f>IF(ISBLANK(Main_Building245[[#This Row],[UNIT]]),"",Main_Building245[[#This Row],[QTY]]*Main_Building245[[#This Row],[RATE]])</f>
        <v/>
      </c>
    </row>
    <row r="50" spans="1:6" ht="32.1" customHeight="1" thickBot="1" x14ac:dyDescent="0.3">
      <c r="A50" s="124"/>
      <c r="B50" s="125" t="s">
        <v>223</v>
      </c>
      <c r="C50" s="126"/>
      <c r="D50" s="40"/>
      <c r="E50" s="127"/>
      <c r="F50" s="128">
        <f>SUM(F18:F49)</f>
        <v>0</v>
      </c>
    </row>
    <row r="51" spans="1:6" x14ac:dyDescent="0.25">
      <c r="B51" s="179"/>
      <c r="C51" s="28"/>
      <c r="F51" s="180"/>
    </row>
    <row r="52" spans="1:6" x14ac:dyDescent="0.25">
      <c r="B52" s="179"/>
      <c r="C52" s="28"/>
      <c r="F52" s="180"/>
    </row>
    <row r="53" spans="1:6" x14ac:dyDescent="0.25">
      <c r="A53" s="207"/>
      <c r="B53" s="208" t="s">
        <v>160</v>
      </c>
      <c r="C53" s="209"/>
      <c r="D53" s="47"/>
      <c r="E53" s="210"/>
      <c r="F53" s="211"/>
    </row>
    <row r="54" spans="1:6" x14ac:dyDescent="0.25">
      <c r="A54" s="207"/>
      <c r="B54" s="212"/>
      <c r="C54" s="209"/>
      <c r="D54" s="47"/>
      <c r="E54" s="210"/>
      <c r="F54" s="211"/>
    </row>
    <row r="55" spans="1:6" x14ac:dyDescent="0.25">
      <c r="A55" s="213"/>
      <c r="B55" s="212"/>
      <c r="C55" s="214"/>
      <c r="D55" s="215"/>
      <c r="E55" s="216"/>
      <c r="F55" s="217"/>
    </row>
    <row r="56" spans="1:6" x14ac:dyDescent="0.25">
      <c r="A56" s="213" t="s">
        <v>4</v>
      </c>
      <c r="B56" s="218" t="str">
        <f>B12</f>
        <v>ELECTRICAL SERVICES</v>
      </c>
      <c r="C56" s="214"/>
      <c r="D56" s="219"/>
      <c r="E56" s="216"/>
      <c r="F56" s="217">
        <f>F50</f>
        <v>0</v>
      </c>
    </row>
    <row r="57" spans="1:6" x14ac:dyDescent="0.25">
      <c r="A57" s="213"/>
      <c r="B57" s="218"/>
      <c r="C57" s="214"/>
      <c r="D57" s="220"/>
      <c r="E57" s="216"/>
      <c r="F57" s="217"/>
    </row>
    <row r="58" spans="1:6" ht="17.25" thickBot="1" x14ac:dyDescent="0.3">
      <c r="A58" s="221"/>
      <c r="B58" s="222"/>
      <c r="C58" s="223"/>
      <c r="D58" s="224"/>
      <c r="E58" s="225"/>
      <c r="F58" s="226"/>
    </row>
    <row r="59" spans="1:6" ht="28.5" customHeight="1" thickBot="1" x14ac:dyDescent="0.3">
      <c r="A59" s="227"/>
      <c r="B59" s="355" t="s">
        <v>224</v>
      </c>
      <c r="C59" s="356"/>
      <c r="D59" s="356"/>
      <c r="E59" s="357"/>
      <c r="F59" s="238">
        <f>SUM(F56:F57)</f>
        <v>0</v>
      </c>
    </row>
    <row r="60" spans="1:6" x14ac:dyDescent="0.25">
      <c r="B60" s="179"/>
      <c r="C60" s="28"/>
      <c r="F60" s="180"/>
    </row>
    <row r="61" spans="1:6" x14ac:dyDescent="0.25">
      <c r="B61" s="179"/>
      <c r="C61" s="28"/>
      <c r="F61" s="180"/>
    </row>
    <row r="62" spans="1:6" x14ac:dyDescent="0.25">
      <c r="B62" s="179"/>
      <c r="C62" s="28"/>
      <c r="F62" s="180"/>
    </row>
  </sheetData>
  <mergeCells count="4">
    <mergeCell ref="A1:F1"/>
    <mergeCell ref="A2:F2"/>
    <mergeCell ref="A3:F3"/>
    <mergeCell ref="B59:E59"/>
  </mergeCells>
  <phoneticPr fontId="61" type="noConversion"/>
  <printOptions gridLines="1"/>
  <pageMargins left="0.7" right="0.7" top="0.75" bottom="0.75" header="0.3" footer="0.3"/>
  <pageSetup paperSize="9" scale="64" fitToHeight="0" orientation="portrait" useFirstPageNumber="1" r:id="rId1"/>
  <headerFooter alignWithMargins="0">
    <oddFooter>&amp;C&amp;"Tahoma,Bold"&amp;9Page 3/&amp;P</oddFooter>
  </headerFooter>
  <rowBreaks count="1" manualBreakCount="1">
    <brk id="29" max="16383" man="1"/>
  </rowBreaks>
  <ignoredErrors>
    <ignoredError sqref="F59" unlockedFormula="1"/>
  </ignoredErrors>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72BF0-E907-44E9-A08A-8B8D6D9DC5D8}">
  <sheetPr>
    <pageSetUpPr fitToPage="1"/>
  </sheetPr>
  <dimension ref="A1:F52"/>
  <sheetViews>
    <sheetView view="pageBreakPreview" zoomScale="90" zoomScaleNormal="63" zoomScaleSheetLayoutView="90" zoomScalePageLayoutView="63" workbookViewId="0">
      <selection activeCell="I11" sqref="I11"/>
    </sheetView>
  </sheetViews>
  <sheetFormatPr defaultColWidth="8.7109375" defaultRowHeight="16.5" x14ac:dyDescent="0.25"/>
  <cols>
    <col min="1" max="1" width="5.42578125" style="178" customWidth="1"/>
    <col min="2" max="2" width="77.42578125" style="81" customWidth="1"/>
    <col min="3" max="3" width="12.5703125" style="178" customWidth="1"/>
    <col min="4" max="4" width="12.5703125" style="29" customWidth="1"/>
    <col min="5" max="5" width="12.5703125" style="181" customWidth="1"/>
    <col min="6" max="6" width="16.28515625" style="182" customWidth="1"/>
    <col min="7" max="7" width="9.42578125" style="81" bestFit="1" customWidth="1"/>
    <col min="8" max="252" width="8.7109375" style="81"/>
    <col min="253" max="253" width="3.7109375" style="81" customWidth="1"/>
    <col min="254" max="254" width="59.7109375" style="81" customWidth="1"/>
    <col min="255" max="255" width="5.28515625" style="81" customWidth="1"/>
    <col min="256" max="256" width="8.28515625" style="81" customWidth="1"/>
    <col min="257" max="257" width="6.42578125" style="81" customWidth="1"/>
    <col min="258" max="258" width="14.28515625" style="81" customWidth="1"/>
    <col min="259" max="508" width="8.7109375" style="81"/>
    <col min="509" max="509" width="3.7109375" style="81" customWidth="1"/>
    <col min="510" max="510" width="59.7109375" style="81" customWidth="1"/>
    <col min="511" max="511" width="5.28515625" style="81" customWidth="1"/>
    <col min="512" max="512" width="8.28515625" style="81" customWidth="1"/>
    <col min="513" max="513" width="6.42578125" style="81" customWidth="1"/>
    <col min="514" max="514" width="14.28515625" style="81" customWidth="1"/>
    <col min="515" max="764" width="8.7109375" style="81"/>
    <col min="765" max="765" width="3.7109375" style="81" customWidth="1"/>
    <col min="766" max="766" width="59.7109375" style="81" customWidth="1"/>
    <col min="767" max="767" width="5.28515625" style="81" customWidth="1"/>
    <col min="768" max="768" width="8.28515625" style="81" customWidth="1"/>
    <col min="769" max="769" width="6.42578125" style="81" customWidth="1"/>
    <col min="770" max="770" width="14.28515625" style="81" customWidth="1"/>
    <col min="771" max="1020" width="8.7109375" style="81"/>
    <col min="1021" max="1021" width="3.7109375" style="81" customWidth="1"/>
    <col min="1022" max="1022" width="59.7109375" style="81" customWidth="1"/>
    <col min="1023" max="1023" width="5.28515625" style="81" customWidth="1"/>
    <col min="1024" max="1024" width="8.28515625" style="81" customWidth="1"/>
    <col min="1025" max="1025" width="6.42578125" style="81" customWidth="1"/>
    <col min="1026" max="1026" width="14.28515625" style="81" customWidth="1"/>
    <col min="1027" max="1276" width="8.7109375" style="81"/>
    <col min="1277" max="1277" width="3.7109375" style="81" customWidth="1"/>
    <col min="1278" max="1278" width="59.7109375" style="81" customWidth="1"/>
    <col min="1279" max="1279" width="5.28515625" style="81" customWidth="1"/>
    <col min="1280" max="1280" width="8.28515625" style="81" customWidth="1"/>
    <col min="1281" max="1281" width="6.42578125" style="81" customWidth="1"/>
    <col min="1282" max="1282" width="14.28515625" style="81" customWidth="1"/>
    <col min="1283" max="1532" width="8.7109375" style="81"/>
    <col min="1533" max="1533" width="3.7109375" style="81" customWidth="1"/>
    <col min="1534" max="1534" width="59.7109375" style="81" customWidth="1"/>
    <col min="1535" max="1535" width="5.28515625" style="81" customWidth="1"/>
    <col min="1536" max="1536" width="8.28515625" style="81" customWidth="1"/>
    <col min="1537" max="1537" width="6.42578125" style="81" customWidth="1"/>
    <col min="1538" max="1538" width="14.28515625" style="81" customWidth="1"/>
    <col min="1539" max="1788" width="8.7109375" style="81"/>
    <col min="1789" max="1789" width="3.7109375" style="81" customWidth="1"/>
    <col min="1790" max="1790" width="59.7109375" style="81" customWidth="1"/>
    <col min="1791" max="1791" width="5.28515625" style="81" customWidth="1"/>
    <col min="1792" max="1792" width="8.28515625" style="81" customWidth="1"/>
    <col min="1793" max="1793" width="6.42578125" style="81" customWidth="1"/>
    <col min="1794" max="1794" width="14.28515625" style="81" customWidth="1"/>
    <col min="1795" max="2044" width="8.7109375" style="81"/>
    <col min="2045" max="2045" width="3.7109375" style="81" customWidth="1"/>
    <col min="2046" max="2046" width="59.7109375" style="81" customWidth="1"/>
    <col min="2047" max="2047" width="5.28515625" style="81" customWidth="1"/>
    <col min="2048" max="2048" width="8.28515625" style="81" customWidth="1"/>
    <col min="2049" max="2049" width="6.42578125" style="81" customWidth="1"/>
    <col min="2050" max="2050" width="14.28515625" style="81" customWidth="1"/>
    <col min="2051" max="2300" width="8.7109375" style="81"/>
    <col min="2301" max="2301" width="3.7109375" style="81" customWidth="1"/>
    <col min="2302" max="2302" width="59.7109375" style="81" customWidth="1"/>
    <col min="2303" max="2303" width="5.28515625" style="81" customWidth="1"/>
    <col min="2304" max="2304" width="8.28515625" style="81" customWidth="1"/>
    <col min="2305" max="2305" width="6.42578125" style="81" customWidth="1"/>
    <col min="2306" max="2306" width="14.28515625" style="81" customWidth="1"/>
    <col min="2307" max="2556" width="8.7109375" style="81"/>
    <col min="2557" max="2557" width="3.7109375" style="81" customWidth="1"/>
    <col min="2558" max="2558" width="59.7109375" style="81" customWidth="1"/>
    <col min="2559" max="2559" width="5.28515625" style="81" customWidth="1"/>
    <col min="2560" max="2560" width="8.28515625" style="81" customWidth="1"/>
    <col min="2561" max="2561" width="6.42578125" style="81" customWidth="1"/>
    <col min="2562" max="2562" width="14.28515625" style="81" customWidth="1"/>
    <col min="2563" max="2812" width="8.7109375" style="81"/>
    <col min="2813" max="2813" width="3.7109375" style="81" customWidth="1"/>
    <col min="2814" max="2814" width="59.7109375" style="81" customWidth="1"/>
    <col min="2815" max="2815" width="5.28515625" style="81" customWidth="1"/>
    <col min="2816" max="2816" width="8.28515625" style="81" customWidth="1"/>
    <col min="2817" max="2817" width="6.42578125" style="81" customWidth="1"/>
    <col min="2818" max="2818" width="14.28515625" style="81" customWidth="1"/>
    <col min="2819" max="3068" width="8.7109375" style="81"/>
    <col min="3069" max="3069" width="3.7109375" style="81" customWidth="1"/>
    <col min="3070" max="3070" width="59.7109375" style="81" customWidth="1"/>
    <col min="3071" max="3071" width="5.28515625" style="81" customWidth="1"/>
    <col min="3072" max="3072" width="8.28515625" style="81" customWidth="1"/>
    <col min="3073" max="3073" width="6.42578125" style="81" customWidth="1"/>
    <col min="3074" max="3074" width="14.28515625" style="81" customWidth="1"/>
    <col min="3075" max="3324" width="8.7109375" style="81"/>
    <col min="3325" max="3325" width="3.7109375" style="81" customWidth="1"/>
    <col min="3326" max="3326" width="59.7109375" style="81" customWidth="1"/>
    <col min="3327" max="3327" width="5.28515625" style="81" customWidth="1"/>
    <col min="3328" max="3328" width="8.28515625" style="81" customWidth="1"/>
    <col min="3329" max="3329" width="6.42578125" style="81" customWidth="1"/>
    <col min="3330" max="3330" width="14.28515625" style="81" customWidth="1"/>
    <col min="3331" max="3580" width="8.7109375" style="81"/>
    <col min="3581" max="3581" width="3.7109375" style="81" customWidth="1"/>
    <col min="3582" max="3582" width="59.7109375" style="81" customWidth="1"/>
    <col min="3583" max="3583" width="5.28515625" style="81" customWidth="1"/>
    <col min="3584" max="3584" width="8.28515625" style="81" customWidth="1"/>
    <col min="3585" max="3585" width="6.42578125" style="81" customWidth="1"/>
    <col min="3586" max="3586" width="14.28515625" style="81" customWidth="1"/>
    <col min="3587" max="3836" width="8.7109375" style="81"/>
    <col min="3837" max="3837" width="3.7109375" style="81" customWidth="1"/>
    <col min="3838" max="3838" width="59.7109375" style="81" customWidth="1"/>
    <col min="3839" max="3839" width="5.28515625" style="81" customWidth="1"/>
    <col min="3840" max="3840" width="8.28515625" style="81" customWidth="1"/>
    <col min="3841" max="3841" width="6.42578125" style="81" customWidth="1"/>
    <col min="3842" max="3842" width="14.28515625" style="81" customWidth="1"/>
    <col min="3843" max="4092" width="8.7109375" style="81"/>
    <col min="4093" max="4093" width="3.7109375" style="81" customWidth="1"/>
    <col min="4094" max="4094" width="59.7109375" style="81" customWidth="1"/>
    <col min="4095" max="4095" width="5.28515625" style="81" customWidth="1"/>
    <col min="4096" max="4096" width="8.28515625" style="81" customWidth="1"/>
    <col min="4097" max="4097" width="6.42578125" style="81" customWidth="1"/>
    <col min="4098" max="4098" width="14.28515625" style="81" customWidth="1"/>
    <col min="4099" max="4348" width="8.7109375" style="81"/>
    <col min="4349" max="4349" width="3.7109375" style="81" customWidth="1"/>
    <col min="4350" max="4350" width="59.7109375" style="81" customWidth="1"/>
    <col min="4351" max="4351" width="5.28515625" style="81" customWidth="1"/>
    <col min="4352" max="4352" width="8.28515625" style="81" customWidth="1"/>
    <col min="4353" max="4353" width="6.42578125" style="81" customWidth="1"/>
    <col min="4354" max="4354" width="14.28515625" style="81" customWidth="1"/>
    <col min="4355" max="4604" width="8.7109375" style="81"/>
    <col min="4605" max="4605" width="3.7109375" style="81" customWidth="1"/>
    <col min="4606" max="4606" width="59.7109375" style="81" customWidth="1"/>
    <col min="4607" max="4607" width="5.28515625" style="81" customWidth="1"/>
    <col min="4608" max="4608" width="8.28515625" style="81" customWidth="1"/>
    <col min="4609" max="4609" width="6.42578125" style="81" customWidth="1"/>
    <col min="4610" max="4610" width="14.28515625" style="81" customWidth="1"/>
    <col min="4611" max="4860" width="8.7109375" style="81"/>
    <col min="4861" max="4861" width="3.7109375" style="81" customWidth="1"/>
    <col min="4862" max="4862" width="59.7109375" style="81" customWidth="1"/>
    <col min="4863" max="4863" width="5.28515625" style="81" customWidth="1"/>
    <col min="4864" max="4864" width="8.28515625" style="81" customWidth="1"/>
    <col min="4865" max="4865" width="6.42578125" style="81" customWidth="1"/>
    <col min="4866" max="4866" width="14.28515625" style="81" customWidth="1"/>
    <col min="4867" max="5116" width="8.7109375" style="81"/>
    <col min="5117" max="5117" width="3.7109375" style="81" customWidth="1"/>
    <col min="5118" max="5118" width="59.7109375" style="81" customWidth="1"/>
    <col min="5119" max="5119" width="5.28515625" style="81" customWidth="1"/>
    <col min="5120" max="5120" width="8.28515625" style="81" customWidth="1"/>
    <col min="5121" max="5121" width="6.42578125" style="81" customWidth="1"/>
    <col min="5122" max="5122" width="14.28515625" style="81" customWidth="1"/>
    <col min="5123" max="5372" width="8.7109375" style="81"/>
    <col min="5373" max="5373" width="3.7109375" style="81" customWidth="1"/>
    <col min="5374" max="5374" width="59.7109375" style="81" customWidth="1"/>
    <col min="5375" max="5375" width="5.28515625" style="81" customWidth="1"/>
    <col min="5376" max="5376" width="8.28515625" style="81" customWidth="1"/>
    <col min="5377" max="5377" width="6.42578125" style="81" customWidth="1"/>
    <col min="5378" max="5378" width="14.28515625" style="81" customWidth="1"/>
    <col min="5379" max="5628" width="8.7109375" style="81"/>
    <col min="5629" max="5629" width="3.7109375" style="81" customWidth="1"/>
    <col min="5630" max="5630" width="59.7109375" style="81" customWidth="1"/>
    <col min="5631" max="5631" width="5.28515625" style="81" customWidth="1"/>
    <col min="5632" max="5632" width="8.28515625" style="81" customWidth="1"/>
    <col min="5633" max="5633" width="6.42578125" style="81" customWidth="1"/>
    <col min="5634" max="5634" width="14.28515625" style="81" customWidth="1"/>
    <col min="5635" max="5884" width="8.7109375" style="81"/>
    <col min="5885" max="5885" width="3.7109375" style="81" customWidth="1"/>
    <col min="5886" max="5886" width="59.7109375" style="81" customWidth="1"/>
    <col min="5887" max="5887" width="5.28515625" style="81" customWidth="1"/>
    <col min="5888" max="5888" width="8.28515625" style="81" customWidth="1"/>
    <col min="5889" max="5889" width="6.42578125" style="81" customWidth="1"/>
    <col min="5890" max="5890" width="14.28515625" style="81" customWidth="1"/>
    <col min="5891" max="6140" width="8.7109375" style="81"/>
    <col min="6141" max="6141" width="3.7109375" style="81" customWidth="1"/>
    <col min="6142" max="6142" width="59.7109375" style="81" customWidth="1"/>
    <col min="6143" max="6143" width="5.28515625" style="81" customWidth="1"/>
    <col min="6144" max="6144" width="8.28515625" style="81" customWidth="1"/>
    <col min="6145" max="6145" width="6.42578125" style="81" customWidth="1"/>
    <col min="6146" max="6146" width="14.28515625" style="81" customWidth="1"/>
    <col min="6147" max="6396" width="8.7109375" style="81"/>
    <col min="6397" max="6397" width="3.7109375" style="81" customWidth="1"/>
    <col min="6398" max="6398" width="59.7109375" style="81" customWidth="1"/>
    <col min="6399" max="6399" width="5.28515625" style="81" customWidth="1"/>
    <col min="6400" max="6400" width="8.28515625" style="81" customWidth="1"/>
    <col min="6401" max="6401" width="6.42578125" style="81" customWidth="1"/>
    <col min="6402" max="6402" width="14.28515625" style="81" customWidth="1"/>
    <col min="6403" max="6652" width="8.7109375" style="81"/>
    <col min="6653" max="6653" width="3.7109375" style="81" customWidth="1"/>
    <col min="6654" max="6654" width="59.7109375" style="81" customWidth="1"/>
    <col min="6655" max="6655" width="5.28515625" style="81" customWidth="1"/>
    <col min="6656" max="6656" width="8.28515625" style="81" customWidth="1"/>
    <col min="6657" max="6657" width="6.42578125" style="81" customWidth="1"/>
    <col min="6658" max="6658" width="14.28515625" style="81" customWidth="1"/>
    <col min="6659" max="6908" width="8.7109375" style="81"/>
    <col min="6909" max="6909" width="3.7109375" style="81" customWidth="1"/>
    <col min="6910" max="6910" width="59.7109375" style="81" customWidth="1"/>
    <col min="6911" max="6911" width="5.28515625" style="81" customWidth="1"/>
    <col min="6912" max="6912" width="8.28515625" style="81" customWidth="1"/>
    <col min="6913" max="6913" width="6.42578125" style="81" customWidth="1"/>
    <col min="6914" max="6914" width="14.28515625" style="81" customWidth="1"/>
    <col min="6915" max="7164" width="8.7109375" style="81"/>
    <col min="7165" max="7165" width="3.7109375" style="81" customWidth="1"/>
    <col min="7166" max="7166" width="59.7109375" style="81" customWidth="1"/>
    <col min="7167" max="7167" width="5.28515625" style="81" customWidth="1"/>
    <col min="7168" max="7168" width="8.28515625" style="81" customWidth="1"/>
    <col min="7169" max="7169" width="6.42578125" style="81" customWidth="1"/>
    <col min="7170" max="7170" width="14.28515625" style="81" customWidth="1"/>
    <col min="7171" max="7420" width="8.7109375" style="81"/>
    <col min="7421" max="7421" width="3.7109375" style="81" customWidth="1"/>
    <col min="7422" max="7422" width="59.7109375" style="81" customWidth="1"/>
    <col min="7423" max="7423" width="5.28515625" style="81" customWidth="1"/>
    <col min="7424" max="7424" width="8.28515625" style="81" customWidth="1"/>
    <col min="7425" max="7425" width="6.42578125" style="81" customWidth="1"/>
    <col min="7426" max="7426" width="14.28515625" style="81" customWidth="1"/>
    <col min="7427" max="7676" width="8.7109375" style="81"/>
    <col min="7677" max="7677" width="3.7109375" style="81" customWidth="1"/>
    <col min="7678" max="7678" width="59.7109375" style="81" customWidth="1"/>
    <col min="7679" max="7679" width="5.28515625" style="81" customWidth="1"/>
    <col min="7680" max="7680" width="8.28515625" style="81" customWidth="1"/>
    <col min="7681" max="7681" width="6.42578125" style="81" customWidth="1"/>
    <col min="7682" max="7682" width="14.28515625" style="81" customWidth="1"/>
    <col min="7683" max="7932" width="8.7109375" style="81"/>
    <col min="7933" max="7933" width="3.7109375" style="81" customWidth="1"/>
    <col min="7934" max="7934" width="59.7109375" style="81" customWidth="1"/>
    <col min="7935" max="7935" width="5.28515625" style="81" customWidth="1"/>
    <col min="7936" max="7936" width="8.28515625" style="81" customWidth="1"/>
    <col min="7937" max="7937" width="6.42578125" style="81" customWidth="1"/>
    <col min="7938" max="7938" width="14.28515625" style="81" customWidth="1"/>
    <col min="7939" max="8188" width="8.7109375" style="81"/>
    <col min="8189" max="8189" width="3.7109375" style="81" customWidth="1"/>
    <col min="8190" max="8190" width="59.7109375" style="81" customWidth="1"/>
    <col min="8191" max="8191" width="5.28515625" style="81" customWidth="1"/>
    <col min="8192" max="8192" width="8.28515625" style="81" customWidth="1"/>
    <col min="8193" max="8193" width="6.42578125" style="81" customWidth="1"/>
    <col min="8194" max="8194" width="14.28515625" style="81" customWidth="1"/>
    <col min="8195" max="8444" width="8.7109375" style="81"/>
    <col min="8445" max="8445" width="3.7109375" style="81" customWidth="1"/>
    <col min="8446" max="8446" width="59.7109375" style="81" customWidth="1"/>
    <col min="8447" max="8447" width="5.28515625" style="81" customWidth="1"/>
    <col min="8448" max="8448" width="8.28515625" style="81" customWidth="1"/>
    <col min="8449" max="8449" width="6.42578125" style="81" customWidth="1"/>
    <col min="8450" max="8450" width="14.28515625" style="81" customWidth="1"/>
    <col min="8451" max="8700" width="8.7109375" style="81"/>
    <col min="8701" max="8701" width="3.7109375" style="81" customWidth="1"/>
    <col min="8702" max="8702" width="59.7109375" style="81" customWidth="1"/>
    <col min="8703" max="8703" width="5.28515625" style="81" customWidth="1"/>
    <col min="8704" max="8704" width="8.28515625" style="81" customWidth="1"/>
    <col min="8705" max="8705" width="6.42578125" style="81" customWidth="1"/>
    <col min="8706" max="8706" width="14.28515625" style="81" customWidth="1"/>
    <col min="8707" max="8956" width="8.7109375" style="81"/>
    <col min="8957" max="8957" width="3.7109375" style="81" customWidth="1"/>
    <col min="8958" max="8958" width="59.7109375" style="81" customWidth="1"/>
    <col min="8959" max="8959" width="5.28515625" style="81" customWidth="1"/>
    <col min="8960" max="8960" width="8.28515625" style="81" customWidth="1"/>
    <col min="8961" max="8961" width="6.42578125" style="81" customWidth="1"/>
    <col min="8962" max="8962" width="14.28515625" style="81" customWidth="1"/>
    <col min="8963" max="9212" width="8.7109375" style="81"/>
    <col min="9213" max="9213" width="3.7109375" style="81" customWidth="1"/>
    <col min="9214" max="9214" width="59.7109375" style="81" customWidth="1"/>
    <col min="9215" max="9215" width="5.28515625" style="81" customWidth="1"/>
    <col min="9216" max="9216" width="8.28515625" style="81" customWidth="1"/>
    <col min="9217" max="9217" width="6.42578125" style="81" customWidth="1"/>
    <col min="9218" max="9218" width="14.28515625" style="81" customWidth="1"/>
    <col min="9219" max="9468" width="8.7109375" style="81"/>
    <col min="9469" max="9469" width="3.7109375" style="81" customWidth="1"/>
    <col min="9470" max="9470" width="59.7109375" style="81" customWidth="1"/>
    <col min="9471" max="9471" width="5.28515625" style="81" customWidth="1"/>
    <col min="9472" max="9472" width="8.28515625" style="81" customWidth="1"/>
    <col min="9473" max="9473" width="6.42578125" style="81" customWidth="1"/>
    <col min="9474" max="9474" width="14.28515625" style="81" customWidth="1"/>
    <col min="9475" max="9724" width="8.7109375" style="81"/>
    <col min="9725" max="9725" width="3.7109375" style="81" customWidth="1"/>
    <col min="9726" max="9726" width="59.7109375" style="81" customWidth="1"/>
    <col min="9727" max="9727" width="5.28515625" style="81" customWidth="1"/>
    <col min="9728" max="9728" width="8.28515625" style="81" customWidth="1"/>
    <col min="9729" max="9729" width="6.42578125" style="81" customWidth="1"/>
    <col min="9730" max="9730" width="14.28515625" style="81" customWidth="1"/>
    <col min="9731" max="9980" width="8.7109375" style="81"/>
    <col min="9981" max="9981" width="3.7109375" style="81" customWidth="1"/>
    <col min="9982" max="9982" width="59.7109375" style="81" customWidth="1"/>
    <col min="9983" max="9983" width="5.28515625" style="81" customWidth="1"/>
    <col min="9984" max="9984" width="8.28515625" style="81" customWidth="1"/>
    <col min="9985" max="9985" width="6.42578125" style="81" customWidth="1"/>
    <col min="9986" max="9986" width="14.28515625" style="81" customWidth="1"/>
    <col min="9987" max="10236" width="8.7109375" style="81"/>
    <col min="10237" max="10237" width="3.7109375" style="81" customWidth="1"/>
    <col min="10238" max="10238" width="59.7109375" style="81" customWidth="1"/>
    <col min="10239" max="10239" width="5.28515625" style="81" customWidth="1"/>
    <col min="10240" max="10240" width="8.28515625" style="81" customWidth="1"/>
    <col min="10241" max="10241" width="6.42578125" style="81" customWidth="1"/>
    <col min="10242" max="10242" width="14.28515625" style="81" customWidth="1"/>
    <col min="10243" max="10492" width="8.7109375" style="81"/>
    <col min="10493" max="10493" width="3.7109375" style="81" customWidth="1"/>
    <col min="10494" max="10494" width="59.7109375" style="81" customWidth="1"/>
    <col min="10495" max="10495" width="5.28515625" style="81" customWidth="1"/>
    <col min="10496" max="10496" width="8.28515625" style="81" customWidth="1"/>
    <col min="10497" max="10497" width="6.42578125" style="81" customWidth="1"/>
    <col min="10498" max="10498" width="14.28515625" style="81" customWidth="1"/>
    <col min="10499" max="10748" width="8.7109375" style="81"/>
    <col min="10749" max="10749" width="3.7109375" style="81" customWidth="1"/>
    <col min="10750" max="10750" width="59.7109375" style="81" customWidth="1"/>
    <col min="10751" max="10751" width="5.28515625" style="81" customWidth="1"/>
    <col min="10752" max="10752" width="8.28515625" style="81" customWidth="1"/>
    <col min="10753" max="10753" width="6.42578125" style="81" customWidth="1"/>
    <col min="10754" max="10754" width="14.28515625" style="81" customWidth="1"/>
    <col min="10755" max="11004" width="8.7109375" style="81"/>
    <col min="11005" max="11005" width="3.7109375" style="81" customWidth="1"/>
    <col min="11006" max="11006" width="59.7109375" style="81" customWidth="1"/>
    <col min="11007" max="11007" width="5.28515625" style="81" customWidth="1"/>
    <col min="11008" max="11008" width="8.28515625" style="81" customWidth="1"/>
    <col min="11009" max="11009" width="6.42578125" style="81" customWidth="1"/>
    <col min="11010" max="11010" width="14.28515625" style="81" customWidth="1"/>
    <col min="11011" max="11260" width="8.7109375" style="81"/>
    <col min="11261" max="11261" width="3.7109375" style="81" customWidth="1"/>
    <col min="11262" max="11262" width="59.7109375" style="81" customWidth="1"/>
    <col min="11263" max="11263" width="5.28515625" style="81" customWidth="1"/>
    <col min="11264" max="11264" width="8.28515625" style="81" customWidth="1"/>
    <col min="11265" max="11265" width="6.42578125" style="81" customWidth="1"/>
    <col min="11266" max="11266" width="14.28515625" style="81" customWidth="1"/>
    <col min="11267" max="11516" width="8.7109375" style="81"/>
    <col min="11517" max="11517" width="3.7109375" style="81" customWidth="1"/>
    <col min="11518" max="11518" width="59.7109375" style="81" customWidth="1"/>
    <col min="11519" max="11519" width="5.28515625" style="81" customWidth="1"/>
    <col min="11520" max="11520" width="8.28515625" style="81" customWidth="1"/>
    <col min="11521" max="11521" width="6.42578125" style="81" customWidth="1"/>
    <col min="11522" max="11522" width="14.28515625" style="81" customWidth="1"/>
    <col min="11523" max="11772" width="8.7109375" style="81"/>
    <col min="11773" max="11773" width="3.7109375" style="81" customWidth="1"/>
    <col min="11774" max="11774" width="59.7109375" style="81" customWidth="1"/>
    <col min="11775" max="11775" width="5.28515625" style="81" customWidth="1"/>
    <col min="11776" max="11776" width="8.28515625" style="81" customWidth="1"/>
    <col min="11777" max="11777" width="6.42578125" style="81" customWidth="1"/>
    <col min="11778" max="11778" width="14.28515625" style="81" customWidth="1"/>
    <col min="11779" max="12028" width="8.7109375" style="81"/>
    <col min="12029" max="12029" width="3.7109375" style="81" customWidth="1"/>
    <col min="12030" max="12030" width="59.7109375" style="81" customWidth="1"/>
    <col min="12031" max="12031" width="5.28515625" style="81" customWidth="1"/>
    <col min="12032" max="12032" width="8.28515625" style="81" customWidth="1"/>
    <col min="12033" max="12033" width="6.42578125" style="81" customWidth="1"/>
    <col min="12034" max="12034" width="14.28515625" style="81" customWidth="1"/>
    <col min="12035" max="12284" width="8.7109375" style="81"/>
    <col min="12285" max="12285" width="3.7109375" style="81" customWidth="1"/>
    <col min="12286" max="12286" width="59.7109375" style="81" customWidth="1"/>
    <col min="12287" max="12287" width="5.28515625" style="81" customWidth="1"/>
    <col min="12288" max="12288" width="8.28515625" style="81" customWidth="1"/>
    <col min="12289" max="12289" width="6.42578125" style="81" customWidth="1"/>
    <col min="12290" max="12290" width="14.28515625" style="81" customWidth="1"/>
    <col min="12291" max="12540" width="8.7109375" style="81"/>
    <col min="12541" max="12541" width="3.7109375" style="81" customWidth="1"/>
    <col min="12542" max="12542" width="59.7109375" style="81" customWidth="1"/>
    <col min="12543" max="12543" width="5.28515625" style="81" customWidth="1"/>
    <col min="12544" max="12544" width="8.28515625" style="81" customWidth="1"/>
    <col min="12545" max="12545" width="6.42578125" style="81" customWidth="1"/>
    <col min="12546" max="12546" width="14.28515625" style="81" customWidth="1"/>
    <col min="12547" max="12796" width="8.7109375" style="81"/>
    <col min="12797" max="12797" width="3.7109375" style="81" customWidth="1"/>
    <col min="12798" max="12798" width="59.7109375" style="81" customWidth="1"/>
    <col min="12799" max="12799" width="5.28515625" style="81" customWidth="1"/>
    <col min="12800" max="12800" width="8.28515625" style="81" customWidth="1"/>
    <col min="12801" max="12801" width="6.42578125" style="81" customWidth="1"/>
    <col min="12802" max="12802" width="14.28515625" style="81" customWidth="1"/>
    <col min="12803" max="13052" width="8.7109375" style="81"/>
    <col min="13053" max="13053" width="3.7109375" style="81" customWidth="1"/>
    <col min="13054" max="13054" width="59.7109375" style="81" customWidth="1"/>
    <col min="13055" max="13055" width="5.28515625" style="81" customWidth="1"/>
    <col min="13056" max="13056" width="8.28515625" style="81" customWidth="1"/>
    <col min="13057" max="13057" width="6.42578125" style="81" customWidth="1"/>
    <col min="13058" max="13058" width="14.28515625" style="81" customWidth="1"/>
    <col min="13059" max="13308" width="8.7109375" style="81"/>
    <col min="13309" max="13309" width="3.7109375" style="81" customWidth="1"/>
    <col min="13310" max="13310" width="59.7109375" style="81" customWidth="1"/>
    <col min="13311" max="13311" width="5.28515625" style="81" customWidth="1"/>
    <col min="13312" max="13312" width="8.28515625" style="81" customWidth="1"/>
    <col min="13313" max="13313" width="6.42578125" style="81" customWidth="1"/>
    <col min="13314" max="13314" width="14.28515625" style="81" customWidth="1"/>
    <col min="13315" max="13564" width="8.7109375" style="81"/>
    <col min="13565" max="13565" width="3.7109375" style="81" customWidth="1"/>
    <col min="13566" max="13566" width="59.7109375" style="81" customWidth="1"/>
    <col min="13567" max="13567" width="5.28515625" style="81" customWidth="1"/>
    <col min="13568" max="13568" width="8.28515625" style="81" customWidth="1"/>
    <col min="13569" max="13569" width="6.42578125" style="81" customWidth="1"/>
    <col min="13570" max="13570" width="14.28515625" style="81" customWidth="1"/>
    <col min="13571" max="13820" width="8.7109375" style="81"/>
    <col min="13821" max="13821" width="3.7109375" style="81" customWidth="1"/>
    <col min="13822" max="13822" width="59.7109375" style="81" customWidth="1"/>
    <col min="13823" max="13823" width="5.28515625" style="81" customWidth="1"/>
    <col min="13824" max="13824" width="8.28515625" style="81" customWidth="1"/>
    <col min="13825" max="13825" width="6.42578125" style="81" customWidth="1"/>
    <col min="13826" max="13826" width="14.28515625" style="81" customWidth="1"/>
    <col min="13827" max="14076" width="8.7109375" style="81"/>
    <col min="14077" max="14077" width="3.7109375" style="81" customWidth="1"/>
    <col min="14078" max="14078" width="59.7109375" style="81" customWidth="1"/>
    <col min="14079" max="14079" width="5.28515625" style="81" customWidth="1"/>
    <col min="14080" max="14080" width="8.28515625" style="81" customWidth="1"/>
    <col min="14081" max="14081" width="6.42578125" style="81" customWidth="1"/>
    <col min="14082" max="14082" width="14.28515625" style="81" customWidth="1"/>
    <col min="14083" max="14332" width="8.7109375" style="81"/>
    <col min="14333" max="14333" width="3.7109375" style="81" customWidth="1"/>
    <col min="14334" max="14334" width="59.7109375" style="81" customWidth="1"/>
    <col min="14335" max="14335" width="5.28515625" style="81" customWidth="1"/>
    <col min="14336" max="14336" width="8.28515625" style="81" customWidth="1"/>
    <col min="14337" max="14337" width="6.42578125" style="81" customWidth="1"/>
    <col min="14338" max="14338" width="14.28515625" style="81" customWidth="1"/>
    <col min="14339" max="14588" width="8.7109375" style="81"/>
    <col min="14589" max="14589" width="3.7109375" style="81" customWidth="1"/>
    <col min="14590" max="14590" width="59.7109375" style="81" customWidth="1"/>
    <col min="14591" max="14591" width="5.28515625" style="81" customWidth="1"/>
    <col min="14592" max="14592" width="8.28515625" style="81" customWidth="1"/>
    <col min="14593" max="14593" width="6.42578125" style="81" customWidth="1"/>
    <col min="14594" max="14594" width="14.28515625" style="81" customWidth="1"/>
    <col min="14595" max="14844" width="8.7109375" style="81"/>
    <col min="14845" max="14845" width="3.7109375" style="81" customWidth="1"/>
    <col min="14846" max="14846" width="59.7109375" style="81" customWidth="1"/>
    <col min="14847" max="14847" width="5.28515625" style="81" customWidth="1"/>
    <col min="14848" max="14848" width="8.28515625" style="81" customWidth="1"/>
    <col min="14849" max="14849" width="6.42578125" style="81" customWidth="1"/>
    <col min="14850" max="14850" width="14.28515625" style="81" customWidth="1"/>
    <col min="14851" max="15100" width="8.7109375" style="81"/>
    <col min="15101" max="15101" width="3.7109375" style="81" customWidth="1"/>
    <col min="15102" max="15102" width="59.7109375" style="81" customWidth="1"/>
    <col min="15103" max="15103" width="5.28515625" style="81" customWidth="1"/>
    <col min="15104" max="15104" width="8.28515625" style="81" customWidth="1"/>
    <col min="15105" max="15105" width="6.42578125" style="81" customWidth="1"/>
    <col min="15106" max="15106" width="14.28515625" style="81" customWidth="1"/>
    <col min="15107" max="15356" width="8.7109375" style="81"/>
    <col min="15357" max="15357" width="3.7109375" style="81" customWidth="1"/>
    <col min="15358" max="15358" width="59.7109375" style="81" customWidth="1"/>
    <col min="15359" max="15359" width="5.28515625" style="81" customWidth="1"/>
    <col min="15360" max="15360" width="8.28515625" style="81" customWidth="1"/>
    <col min="15361" max="15361" width="6.42578125" style="81" customWidth="1"/>
    <col min="15362" max="15362" width="14.28515625" style="81" customWidth="1"/>
    <col min="15363" max="15612" width="8.7109375" style="81"/>
    <col min="15613" max="15613" width="3.7109375" style="81" customWidth="1"/>
    <col min="15614" max="15614" width="59.7109375" style="81" customWidth="1"/>
    <col min="15615" max="15615" width="5.28515625" style="81" customWidth="1"/>
    <col min="15616" max="15616" width="8.28515625" style="81" customWidth="1"/>
    <col min="15617" max="15617" width="6.42578125" style="81" customWidth="1"/>
    <col min="15618" max="15618" width="14.28515625" style="81" customWidth="1"/>
    <col min="15619" max="15868" width="8.7109375" style="81"/>
    <col min="15869" max="15869" width="3.7109375" style="81" customWidth="1"/>
    <col min="15870" max="15870" width="59.7109375" style="81" customWidth="1"/>
    <col min="15871" max="15871" width="5.28515625" style="81" customWidth="1"/>
    <col min="15872" max="15872" width="8.28515625" style="81" customWidth="1"/>
    <col min="15873" max="15873" width="6.42578125" style="81" customWidth="1"/>
    <col min="15874" max="15874" width="14.28515625" style="81" customWidth="1"/>
    <col min="15875" max="16124" width="8.7109375" style="81"/>
    <col min="16125" max="16125" width="3.7109375" style="81" customWidth="1"/>
    <col min="16126" max="16126" width="59.7109375" style="81" customWidth="1"/>
    <col min="16127" max="16127" width="5.28515625" style="81" customWidth="1"/>
    <col min="16128" max="16128" width="8.28515625" style="81" customWidth="1"/>
    <col min="16129" max="16129" width="6.42578125" style="81" customWidth="1"/>
    <col min="16130" max="16130" width="14.28515625" style="81" customWidth="1"/>
    <col min="16131" max="16384" width="8.7109375" style="81"/>
  </cols>
  <sheetData>
    <row r="1" spans="1:6" x14ac:dyDescent="0.25">
      <c r="A1" s="352"/>
      <c r="B1" s="352"/>
      <c r="C1" s="352"/>
      <c r="D1" s="352"/>
      <c r="E1" s="352"/>
      <c r="F1" s="352"/>
    </row>
    <row r="2" spans="1:6" x14ac:dyDescent="0.25">
      <c r="A2" s="353" t="s">
        <v>62</v>
      </c>
      <c r="B2" s="353"/>
      <c r="C2" s="353"/>
      <c r="D2" s="353"/>
      <c r="E2" s="353"/>
      <c r="F2" s="353"/>
    </row>
    <row r="3" spans="1:6" ht="24" customHeight="1" x14ac:dyDescent="0.25">
      <c r="A3" s="354" t="str">
        <f>COVER!A25</f>
        <v>PROPOSED CONSTRUCTION OF FM RADIO KISMAYO</v>
      </c>
      <c r="B3" s="354"/>
      <c r="C3" s="354"/>
      <c r="D3" s="354"/>
      <c r="E3" s="354"/>
      <c r="F3" s="354"/>
    </row>
    <row r="4" spans="1:6" ht="17.45" customHeight="1" x14ac:dyDescent="0.25">
      <c r="A4" s="186" t="s">
        <v>35</v>
      </c>
      <c r="B4" s="187" t="s">
        <v>0</v>
      </c>
      <c r="C4" s="188" t="s">
        <v>1</v>
      </c>
      <c r="D4" s="189" t="s">
        <v>29</v>
      </c>
      <c r="E4" s="190" t="s">
        <v>2</v>
      </c>
      <c r="F4" s="191" t="s">
        <v>3</v>
      </c>
    </row>
    <row r="5" spans="1:6" x14ac:dyDescent="0.25">
      <c r="B5" s="27"/>
      <c r="C5" s="28"/>
      <c r="F5" s="180"/>
    </row>
    <row r="6" spans="1:6" ht="36" customHeight="1" x14ac:dyDescent="0.25">
      <c r="B6" s="27" t="str">
        <f>COVER!$A$5</f>
        <v>RADIO KISMAYO FM- JUBALAND</v>
      </c>
      <c r="C6" s="28"/>
      <c r="F6" s="180"/>
    </row>
    <row r="7" spans="1:6" ht="24" customHeight="1" x14ac:dyDescent="0.25">
      <c r="B7" s="27" t="s">
        <v>278</v>
      </c>
      <c r="C7" s="28"/>
      <c r="F7" s="180"/>
    </row>
    <row r="8" spans="1:6" x14ac:dyDescent="0.25">
      <c r="A8" s="192"/>
      <c r="C8" s="193"/>
      <c r="D8" s="194"/>
      <c r="E8" s="195"/>
      <c r="F8" s="196"/>
    </row>
    <row r="9" spans="1:6" x14ac:dyDescent="0.25">
      <c r="B9" s="197" t="s">
        <v>49</v>
      </c>
      <c r="C9" s="28"/>
      <c r="F9" s="180"/>
    </row>
    <row r="10" spans="1:6" x14ac:dyDescent="0.25">
      <c r="B10" s="179"/>
      <c r="C10" s="28"/>
      <c r="F10" s="180"/>
    </row>
    <row r="11" spans="1:6" ht="20.25" customHeight="1" x14ac:dyDescent="0.25">
      <c r="A11" s="178">
        <v>1</v>
      </c>
      <c r="B11" s="198" t="s">
        <v>272</v>
      </c>
      <c r="C11" s="28"/>
      <c r="F11" s="180"/>
    </row>
    <row r="12" spans="1:6" ht="49.5" customHeight="1" x14ac:dyDescent="0.25">
      <c r="A12" s="199" t="s">
        <v>281</v>
      </c>
      <c r="B12" s="200" t="s">
        <v>232</v>
      </c>
      <c r="C12" s="178" t="s">
        <v>234</v>
      </c>
      <c r="D12" s="29">
        <v>1</v>
      </c>
      <c r="E12" s="181">
        <v>0</v>
      </c>
      <c r="F12" s="180">
        <f>IF(ISBLANK(Main_Building241213[[#This Row],[UNIT]]),"",Main_Building241213[[#This Row],[QTY]]*Main_Building241213[[#This Row],[RATE]])</f>
        <v>0</v>
      </c>
    </row>
    <row r="13" spans="1:6" ht="52.5" customHeight="1" x14ac:dyDescent="0.25">
      <c r="A13" s="199" t="s">
        <v>283</v>
      </c>
      <c r="B13" s="200" t="s">
        <v>268</v>
      </c>
      <c r="C13" s="178" t="s">
        <v>234</v>
      </c>
      <c r="D13" s="29">
        <v>2</v>
      </c>
      <c r="E13" s="201">
        <v>0</v>
      </c>
      <c r="F13" s="180">
        <f>IF(ISBLANK(Main_Building241213[[#This Row],[UNIT]]),"",Main_Building241213[[#This Row],[QTY]]*Main_Building241213[[#This Row],[RATE]])</f>
        <v>0</v>
      </c>
    </row>
    <row r="14" spans="1:6" ht="138" customHeight="1" x14ac:dyDescent="0.25">
      <c r="A14" s="199" t="s">
        <v>285</v>
      </c>
      <c r="B14" s="200" t="s">
        <v>267</v>
      </c>
      <c r="C14" s="178" t="s">
        <v>234</v>
      </c>
      <c r="D14" s="29">
        <v>1</v>
      </c>
      <c r="E14" s="201">
        <v>0</v>
      </c>
      <c r="F14" s="180">
        <f>IF(ISBLANK(Main_Building241213[[#This Row],[UNIT]]),"",Main_Building241213[[#This Row],[QTY]]*Main_Building241213[[#This Row],[RATE]])</f>
        <v>0</v>
      </c>
    </row>
    <row r="15" spans="1:6" ht="16.5" customHeight="1" thickBot="1" x14ac:dyDescent="0.3">
      <c r="B15" s="179"/>
      <c r="C15" s="28"/>
      <c r="E15" s="201"/>
      <c r="F15" s="180"/>
    </row>
    <row r="16" spans="1:6" ht="24" customHeight="1" thickBot="1" x14ac:dyDescent="0.3">
      <c r="B16" s="125" t="s">
        <v>270</v>
      </c>
      <c r="C16" s="126"/>
      <c r="D16" s="40"/>
      <c r="E16" s="127"/>
      <c r="F16" s="128">
        <f>SUM(F12:F14)</f>
        <v>0</v>
      </c>
    </row>
    <row r="17" spans="1:6" ht="24" customHeight="1" x14ac:dyDescent="0.25">
      <c r="B17" s="179"/>
      <c r="C17" s="28"/>
      <c r="E17" s="201"/>
      <c r="F17" s="202"/>
    </row>
    <row r="18" spans="1:6" ht="24" customHeight="1" x14ac:dyDescent="0.25">
      <c r="B18" s="92" t="str">
        <f>B6</f>
        <v>RADIO KISMAYO FM- JUBALAND</v>
      </c>
      <c r="C18" s="28"/>
      <c r="E18" s="201"/>
      <c r="F18" s="202"/>
    </row>
    <row r="19" spans="1:6" ht="24" customHeight="1" x14ac:dyDescent="0.25">
      <c r="B19" s="92" t="str">
        <f>B7</f>
        <v>SECTION NO. 6: EXTERNAL AND TOWER SETUP WORKS</v>
      </c>
      <c r="C19" s="28"/>
      <c r="E19" s="201"/>
      <c r="F19" s="202"/>
    </row>
    <row r="20" spans="1:6" ht="11.25" customHeight="1" x14ac:dyDescent="0.25">
      <c r="B20" s="151"/>
      <c r="C20" s="28"/>
      <c r="E20" s="201"/>
      <c r="F20" s="202"/>
    </row>
    <row r="21" spans="1:6" ht="24" customHeight="1" x14ac:dyDescent="0.25">
      <c r="B21" s="152" t="s">
        <v>36</v>
      </c>
      <c r="C21" s="28"/>
      <c r="E21" s="201"/>
      <c r="F21" s="202"/>
    </row>
    <row r="22" spans="1:6" ht="15.75" customHeight="1" x14ac:dyDescent="0.25">
      <c r="B22" s="131"/>
      <c r="C22" s="28"/>
      <c r="E22" s="201"/>
      <c r="F22" s="202"/>
    </row>
    <row r="23" spans="1:6" ht="24.75" customHeight="1" x14ac:dyDescent="0.25">
      <c r="A23" s="205">
        <v>2</v>
      </c>
      <c r="B23" s="203" t="s">
        <v>273</v>
      </c>
      <c r="C23" s="28"/>
      <c r="E23" s="201"/>
      <c r="F23" s="202"/>
    </row>
    <row r="24" spans="1:6" ht="15.75" customHeight="1" x14ac:dyDescent="0.25">
      <c r="B24" s="179"/>
      <c r="C24" s="28"/>
      <c r="E24" s="201"/>
      <c r="F24" s="202"/>
    </row>
    <row r="25" spans="1:6" ht="368.65" customHeight="1" x14ac:dyDescent="0.25">
      <c r="A25" s="178" t="s">
        <v>281</v>
      </c>
      <c r="B25" s="179" t="s">
        <v>261</v>
      </c>
      <c r="C25" s="28" t="s">
        <v>269</v>
      </c>
      <c r="D25" s="29">
        <v>1</v>
      </c>
      <c r="E25" s="201">
        <v>0</v>
      </c>
      <c r="F25" s="180">
        <f>Main_Building241213[[#This Row],[RATE]]*Main_Building241213[[#This Row],[QTY]]</f>
        <v>0</v>
      </c>
    </row>
    <row r="26" spans="1:6" ht="104.25" customHeight="1" x14ac:dyDescent="0.25">
      <c r="A26" s="178" t="s">
        <v>283</v>
      </c>
      <c r="B26" s="179" t="s">
        <v>264</v>
      </c>
      <c r="C26" s="28" t="s">
        <v>269</v>
      </c>
      <c r="D26" s="29">
        <v>1</v>
      </c>
      <c r="E26" s="201">
        <v>0</v>
      </c>
      <c r="F26" s="180">
        <f>Main_Building241213[[#This Row],[RATE]]*Main_Building241213[[#This Row],[QTY]]</f>
        <v>0</v>
      </c>
    </row>
    <row r="27" spans="1:6" ht="64.900000000000006" customHeight="1" x14ac:dyDescent="0.25">
      <c r="A27" s="178" t="s">
        <v>285</v>
      </c>
      <c r="B27" s="179" t="s">
        <v>263</v>
      </c>
      <c r="C27" s="28" t="s">
        <v>269</v>
      </c>
      <c r="D27" s="29">
        <v>1</v>
      </c>
      <c r="E27" s="201">
        <v>0</v>
      </c>
      <c r="F27" s="180">
        <f>Main_Building241213[[#This Row],[RATE]]*Main_Building241213[[#This Row],[QTY]]</f>
        <v>0</v>
      </c>
    </row>
    <row r="28" spans="1:6" ht="75" customHeight="1" x14ac:dyDescent="0.25">
      <c r="A28" s="178" t="s">
        <v>286</v>
      </c>
      <c r="B28" s="179" t="s">
        <v>271</v>
      </c>
      <c r="C28" s="28" t="s">
        <v>269</v>
      </c>
      <c r="D28" s="29">
        <v>1</v>
      </c>
      <c r="E28" s="201">
        <v>0</v>
      </c>
      <c r="F28" s="180">
        <f>Main_Building241213[[#This Row],[RATE]]*Main_Building241213[[#This Row],[QTY]]</f>
        <v>0</v>
      </c>
    </row>
    <row r="29" spans="1:6" ht="58.9" customHeight="1" x14ac:dyDescent="0.25">
      <c r="A29" s="178" t="s">
        <v>284</v>
      </c>
      <c r="B29" s="179" t="s">
        <v>262</v>
      </c>
      <c r="C29" s="28" t="s">
        <v>269</v>
      </c>
      <c r="D29" s="29">
        <v>1</v>
      </c>
      <c r="E29" s="201">
        <v>0</v>
      </c>
      <c r="F29" s="180">
        <f>Main_Building241213[[#This Row],[RATE]]*Main_Building241213[[#This Row],[QTY]]</f>
        <v>0</v>
      </c>
    </row>
    <row r="30" spans="1:6" ht="54.4" customHeight="1" x14ac:dyDescent="0.25">
      <c r="A30" s="178" t="s">
        <v>282</v>
      </c>
      <c r="B30" s="179" t="s">
        <v>265</v>
      </c>
      <c r="C30" s="28" t="s">
        <v>269</v>
      </c>
      <c r="D30" s="29">
        <v>1</v>
      </c>
      <c r="E30" s="201">
        <v>0</v>
      </c>
      <c r="F30" s="180">
        <f>Main_Building241213[[#This Row],[RATE]]*Main_Building241213[[#This Row],[QTY]]</f>
        <v>0</v>
      </c>
    </row>
    <row r="31" spans="1:6" ht="50.25" customHeight="1" x14ac:dyDescent="0.25">
      <c r="A31" s="178" t="s">
        <v>288</v>
      </c>
      <c r="B31" s="179" t="s">
        <v>266</v>
      </c>
      <c r="C31" s="28" t="s">
        <v>269</v>
      </c>
      <c r="D31" s="29">
        <v>1</v>
      </c>
      <c r="E31" s="201">
        <v>0</v>
      </c>
      <c r="F31" s="180">
        <f>Main_Building241213[[#This Row],[RATE]]*Main_Building241213[[#This Row],[QTY]]</f>
        <v>0</v>
      </c>
    </row>
    <row r="32" spans="1:6" ht="24" customHeight="1" thickBot="1" x14ac:dyDescent="0.3">
      <c r="B32" s="204"/>
      <c r="C32" s="205"/>
      <c r="E32" s="201"/>
      <c r="F32" s="202" t="str">
        <f>IF(ISBLANK(Main_Building241213[[#This Row],[UNIT]]),"",Main_Building241213[[#This Row],[QTY]]*Main_Building241213[[#This Row],[RATE]])</f>
        <v/>
      </c>
    </row>
    <row r="33" spans="1:6" ht="32.1" customHeight="1" thickBot="1" x14ac:dyDescent="0.3">
      <c r="A33" s="124"/>
      <c r="B33" s="125" t="s">
        <v>280</v>
      </c>
      <c r="C33" s="126"/>
      <c r="D33" s="40"/>
      <c r="E33" s="127"/>
      <c r="F33" s="128">
        <f>SUM(F25:F31)</f>
        <v>0</v>
      </c>
    </row>
    <row r="34" spans="1:6" x14ac:dyDescent="0.25">
      <c r="B34" s="206"/>
      <c r="C34" s="28"/>
      <c r="F34" s="180"/>
    </row>
    <row r="35" spans="1:6" x14ac:dyDescent="0.25">
      <c r="B35" s="179"/>
      <c r="C35" s="28"/>
      <c r="F35" s="180"/>
    </row>
    <row r="36" spans="1:6" x14ac:dyDescent="0.25">
      <c r="B36" s="179"/>
      <c r="C36" s="28"/>
      <c r="F36" s="180"/>
    </row>
    <row r="37" spans="1:6" x14ac:dyDescent="0.25">
      <c r="A37" s="207"/>
      <c r="B37" s="208" t="s">
        <v>160</v>
      </c>
      <c r="C37" s="209"/>
      <c r="D37" s="47"/>
      <c r="E37" s="210"/>
      <c r="F37" s="211"/>
    </row>
    <row r="38" spans="1:6" x14ac:dyDescent="0.25">
      <c r="A38" s="207"/>
      <c r="B38" s="212"/>
      <c r="C38" s="209"/>
      <c r="D38" s="47"/>
      <c r="E38" s="210"/>
      <c r="F38" s="211"/>
    </row>
    <row r="39" spans="1:6" x14ac:dyDescent="0.25">
      <c r="A39" s="213"/>
      <c r="B39" s="212"/>
      <c r="C39" s="214"/>
      <c r="D39" s="215"/>
      <c r="E39" s="216"/>
      <c r="F39" s="217"/>
    </row>
    <row r="40" spans="1:6" x14ac:dyDescent="0.25">
      <c r="A40" s="213" t="s">
        <v>4</v>
      </c>
      <c r="B40" s="218" t="str">
        <f>B11</f>
        <v>WATER AND MECHANICAL WORKS</v>
      </c>
      <c r="C40" s="214"/>
      <c r="D40" s="219"/>
      <c r="E40" s="216"/>
      <c r="F40" s="217">
        <f>F16</f>
        <v>0</v>
      </c>
    </row>
    <row r="41" spans="1:6" x14ac:dyDescent="0.25">
      <c r="A41" s="213"/>
      <c r="B41" s="218"/>
      <c r="C41" s="214"/>
      <c r="D41" s="219"/>
      <c r="E41" s="216"/>
      <c r="F41" s="217"/>
    </row>
    <row r="42" spans="1:6" x14ac:dyDescent="0.25">
      <c r="A42" s="213" t="s">
        <v>6</v>
      </c>
      <c r="B42" s="218" t="str">
        <f>B23</f>
        <v>INSTALLATION AND SETUP OF FM TRANSMISSION AND TOWER SYSTEM</v>
      </c>
      <c r="C42" s="214"/>
      <c r="D42" s="220"/>
      <c r="E42" s="216"/>
      <c r="F42" s="217">
        <f>F33</f>
        <v>0</v>
      </c>
    </row>
    <row r="43" spans="1:6" ht="17.25" thickBot="1" x14ac:dyDescent="0.3">
      <c r="A43" s="221"/>
      <c r="B43" s="222"/>
      <c r="C43" s="223"/>
      <c r="D43" s="224"/>
      <c r="E43" s="225"/>
      <c r="F43" s="331"/>
    </row>
    <row r="44" spans="1:6" ht="29.65" customHeight="1" thickBot="1" x14ac:dyDescent="0.3">
      <c r="A44" s="227"/>
      <c r="B44" s="355" t="s">
        <v>224</v>
      </c>
      <c r="C44" s="356"/>
      <c r="D44" s="356"/>
      <c r="E44" s="356"/>
      <c r="F44" s="128">
        <f>SUM(F40:F42)</f>
        <v>0</v>
      </c>
    </row>
    <row r="45" spans="1:6" x14ac:dyDescent="0.25">
      <c r="B45" s="179"/>
      <c r="C45" s="28"/>
      <c r="F45" s="180"/>
    </row>
    <row r="46" spans="1:6" x14ac:dyDescent="0.25">
      <c r="B46" s="179"/>
      <c r="C46" s="28"/>
      <c r="F46" s="180"/>
    </row>
    <row r="47" spans="1:6" x14ac:dyDescent="0.25">
      <c r="B47" s="179"/>
      <c r="C47" s="28"/>
      <c r="F47" s="180"/>
    </row>
    <row r="48" spans="1:6" x14ac:dyDescent="0.25">
      <c r="B48" s="179"/>
      <c r="C48" s="28"/>
      <c r="F48" s="180"/>
    </row>
    <row r="49" spans="2:6" x14ac:dyDescent="0.25">
      <c r="B49" s="179"/>
      <c r="C49" s="28"/>
      <c r="F49" s="180"/>
    </row>
    <row r="50" spans="2:6" x14ac:dyDescent="0.25">
      <c r="B50" s="179"/>
      <c r="C50" s="28"/>
      <c r="F50" s="180"/>
    </row>
    <row r="51" spans="2:6" x14ac:dyDescent="0.25">
      <c r="B51" s="179"/>
      <c r="C51" s="28"/>
      <c r="F51" s="180"/>
    </row>
    <row r="52" spans="2:6" x14ac:dyDescent="0.25">
      <c r="B52" s="179"/>
      <c r="C52" s="28"/>
      <c r="F52" s="180"/>
    </row>
  </sheetData>
  <mergeCells count="4">
    <mergeCell ref="A1:F1"/>
    <mergeCell ref="A2:F2"/>
    <mergeCell ref="A3:F3"/>
    <mergeCell ref="B44:E44"/>
  </mergeCells>
  <printOptions gridLines="1"/>
  <pageMargins left="0.7" right="0.7" top="0.75" bottom="0.75" header="0.3" footer="0.3"/>
  <pageSetup paperSize="9" scale="63" fitToHeight="0" orientation="portrait" useFirstPageNumber="1" r:id="rId1"/>
  <headerFooter alignWithMargins="0">
    <oddFooter>&amp;C&amp;"Tahoma,Bold"&amp;9Page 3/&amp;P</oddFooter>
  </headerFooter>
  <rowBreaks count="2" manualBreakCount="2">
    <brk id="16" max="5" man="1"/>
    <brk id="33" max="5" man="1"/>
  </rowBreaks>
  <ignoredErrors>
    <ignoredError sqref="B12 B14" numberStoredAsText="1"/>
  </ignoredErrors>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dimension ref="A1:G39"/>
  <sheetViews>
    <sheetView showGridLines="0" view="pageBreakPreview" zoomScale="90" zoomScaleSheetLayoutView="90" workbookViewId="0">
      <selection activeCell="B3" sqref="B3:F3"/>
    </sheetView>
  </sheetViews>
  <sheetFormatPr defaultColWidth="9.28515625" defaultRowHeight="14.25" x14ac:dyDescent="0.3"/>
  <cols>
    <col min="1" max="1" width="5.5703125" style="18" customWidth="1"/>
    <col min="2" max="2" width="69.85546875" style="8" customWidth="1"/>
    <col min="3" max="3" width="6" style="8" customWidth="1"/>
    <col min="4" max="4" width="8.42578125" style="16" customWidth="1"/>
    <col min="5" max="5" width="10" style="10" hidden="1" customWidth="1"/>
    <col min="6" max="6" width="24" style="26" customWidth="1"/>
    <col min="7" max="16384" width="9.28515625" style="8"/>
  </cols>
  <sheetData>
    <row r="1" spans="1:7" ht="17.649999999999999" customHeight="1" x14ac:dyDescent="0.3">
      <c r="A1" s="337" t="s">
        <v>35</v>
      </c>
      <c r="B1" s="338" t="s">
        <v>0</v>
      </c>
      <c r="C1" s="339" t="s">
        <v>1</v>
      </c>
      <c r="D1" s="340" t="s">
        <v>29</v>
      </c>
      <c r="E1" s="341" t="s">
        <v>2</v>
      </c>
      <c r="F1" s="342" t="s">
        <v>3</v>
      </c>
    </row>
    <row r="2" spans="1:7" ht="16.5" x14ac:dyDescent="0.3">
      <c r="A2" s="67"/>
      <c r="B2" s="27"/>
      <c r="C2" s="27"/>
      <c r="D2" s="28"/>
      <c r="E2" s="29"/>
      <c r="F2" s="30"/>
      <c r="G2" s="68"/>
    </row>
    <row r="3" spans="1:7" ht="27.75" customHeight="1" x14ac:dyDescent="0.3">
      <c r="A3" s="49"/>
      <c r="B3" s="359" t="str">
        <f>COVER!A5</f>
        <v>RADIO KISMAYO FM- JUBALAND</v>
      </c>
      <c r="C3" s="359"/>
      <c r="D3" s="359"/>
      <c r="E3" s="359"/>
      <c r="F3" s="360"/>
    </row>
    <row r="4" spans="1:7" x14ac:dyDescent="0.3">
      <c r="A4" s="49"/>
      <c r="B4" s="53"/>
      <c r="C4" s="53"/>
      <c r="D4" s="50"/>
      <c r="E4" s="51"/>
      <c r="F4" s="52"/>
    </row>
    <row r="5" spans="1:7" ht="16.5" x14ac:dyDescent="0.3">
      <c r="A5" s="49"/>
      <c r="B5" s="69" t="s">
        <v>20</v>
      </c>
      <c r="C5" s="53"/>
      <c r="D5" s="51"/>
      <c r="E5" s="54"/>
      <c r="F5" s="52"/>
    </row>
    <row r="6" spans="1:7" ht="15.75" x14ac:dyDescent="0.3">
      <c r="A6" s="55"/>
      <c r="B6" s="53"/>
      <c r="C6" s="53"/>
      <c r="D6" s="56"/>
      <c r="E6" s="57" t="s">
        <v>42</v>
      </c>
      <c r="F6" s="333" t="s">
        <v>295</v>
      </c>
    </row>
    <row r="7" spans="1:7" x14ac:dyDescent="0.3">
      <c r="A7" s="49"/>
      <c r="B7" s="54"/>
      <c r="C7" s="54"/>
      <c r="D7" s="58"/>
      <c r="E7" s="59"/>
      <c r="F7" s="52"/>
    </row>
    <row r="8" spans="1:7" x14ac:dyDescent="0.3">
      <c r="A8" s="49"/>
      <c r="B8" s="54"/>
      <c r="C8" s="54"/>
      <c r="D8" s="58"/>
      <c r="E8" s="59"/>
      <c r="F8" s="52"/>
    </row>
    <row r="9" spans="1:7" ht="16.5" x14ac:dyDescent="0.3">
      <c r="A9" s="70">
        <v>1</v>
      </c>
      <c r="B9" s="71" t="str">
        <f>'MAIN BUILDING'!B9</f>
        <v>SECTION NO. 1: MAIN BUILDING</v>
      </c>
      <c r="C9" s="71"/>
      <c r="D9" s="72"/>
      <c r="E9" s="73" t="e">
        <v>#REF!</v>
      </c>
      <c r="F9" s="334">
        <f>'MAIN BUILDING'!F268</f>
        <v>0</v>
      </c>
    </row>
    <row r="10" spans="1:7" ht="16.5" x14ac:dyDescent="0.3">
      <c r="A10" s="70"/>
      <c r="B10" s="71"/>
      <c r="C10" s="71"/>
      <c r="D10" s="74"/>
      <c r="E10" s="75"/>
      <c r="F10" s="334"/>
    </row>
    <row r="11" spans="1:7" ht="16.5" x14ac:dyDescent="0.3">
      <c r="A11" s="70">
        <v>2</v>
      </c>
      <c r="B11" s="71" t="str">
        <f>'BOUNDARY WALL'!B9</f>
        <v>SECTION NO. 2: BOUNDARY WALL AND GATES (Length =84.4m, Height = 2.5m)</v>
      </c>
      <c r="C11" s="71"/>
      <c r="D11" s="74"/>
      <c r="E11" s="75"/>
      <c r="F11" s="334">
        <f>'BOUNDARY WALL'!F147</f>
        <v>0</v>
      </c>
    </row>
    <row r="12" spans="1:7" ht="16.5" x14ac:dyDescent="0.3">
      <c r="A12" s="70"/>
      <c r="B12" s="71"/>
      <c r="C12" s="71"/>
      <c r="D12" s="74"/>
      <c r="E12" s="75"/>
      <c r="F12" s="334"/>
    </row>
    <row r="13" spans="1:7" ht="16.5" x14ac:dyDescent="0.3">
      <c r="A13" s="70">
        <v>3</v>
      </c>
      <c r="B13" s="71" t="str">
        <f>'SEPTIC TANK'!B8</f>
        <v xml:space="preserve">SECTION NO. 3: SEPTIC TANK </v>
      </c>
      <c r="C13" s="71"/>
      <c r="D13" s="74"/>
      <c r="E13" s="75"/>
      <c r="F13" s="334">
        <f>'SEPTIC TANK'!F47</f>
        <v>0</v>
      </c>
    </row>
    <row r="14" spans="1:7" ht="16.5" x14ac:dyDescent="0.3">
      <c r="A14" s="70"/>
      <c r="B14" s="71"/>
      <c r="C14" s="71"/>
      <c r="D14" s="74"/>
      <c r="E14" s="75"/>
      <c r="F14" s="334"/>
    </row>
    <row r="15" spans="1:7" ht="16.5" x14ac:dyDescent="0.3">
      <c r="A15" s="70">
        <v>4</v>
      </c>
      <c r="B15" s="71" t="str">
        <f>LANDSCAPING!B8</f>
        <v>SECTION NO. 4: LANDSCAPING</v>
      </c>
      <c r="C15" s="71"/>
      <c r="D15" s="74"/>
      <c r="E15" s="75"/>
      <c r="F15" s="334">
        <f>LANDSCAPING!F25</f>
        <v>0</v>
      </c>
    </row>
    <row r="16" spans="1:7" ht="16.5" x14ac:dyDescent="0.3">
      <c r="A16" s="70"/>
      <c r="B16" s="71"/>
      <c r="C16" s="71"/>
      <c r="D16" s="74"/>
      <c r="E16" s="75"/>
      <c r="F16" s="334"/>
    </row>
    <row r="17" spans="1:6" ht="16.5" x14ac:dyDescent="0.3">
      <c r="A17" s="70">
        <v>5</v>
      </c>
      <c r="B17" s="71" t="str">
        <f>'ELECTRICAL INSTALLATION'!B8</f>
        <v>SECTION NO. 5: ELECTRICAL  INSTALLATION</v>
      </c>
      <c r="C17" s="71"/>
      <c r="D17" s="74"/>
      <c r="E17" s="75"/>
      <c r="F17" s="334">
        <f>'ELECTRICAL INSTALLATION'!F59</f>
        <v>0</v>
      </c>
    </row>
    <row r="18" spans="1:6" ht="16.5" x14ac:dyDescent="0.3">
      <c r="A18" s="70"/>
      <c r="B18" s="71"/>
      <c r="C18" s="71"/>
      <c r="D18" s="74"/>
      <c r="E18" s="75"/>
      <c r="F18" s="334"/>
    </row>
    <row r="19" spans="1:6" ht="16.5" x14ac:dyDescent="0.3">
      <c r="A19" s="76">
        <v>6</v>
      </c>
      <c r="B19" s="77" t="str">
        <f>'EXTERNAL WORK AND TOWER SETUP'!B7</f>
        <v>SECTION NO. 6: EXTERNAL AND TOWER SETUP WORKS</v>
      </c>
      <c r="C19" s="77"/>
      <c r="D19" s="78"/>
      <c r="E19" s="79"/>
      <c r="F19" s="335">
        <f>'EXTERNAL WORK AND TOWER SETUP'!F33</f>
        <v>0</v>
      </c>
    </row>
    <row r="20" spans="1:6" ht="15" thickBot="1" x14ac:dyDescent="0.35">
      <c r="A20" s="60"/>
      <c r="B20" s="61"/>
      <c r="C20" s="61"/>
      <c r="D20" s="62"/>
      <c r="E20" s="63"/>
      <c r="F20" s="64"/>
    </row>
    <row r="21" spans="1:6" s="66" customFormat="1" ht="26.1" customHeight="1" thickTop="1" thickBot="1" x14ac:dyDescent="0.3">
      <c r="A21" s="358" t="s">
        <v>233</v>
      </c>
      <c r="B21" s="358"/>
      <c r="C21" s="358"/>
      <c r="D21" s="358"/>
      <c r="E21" s="65"/>
      <c r="F21" s="336">
        <f>SUM(F9:F19)</f>
        <v>0</v>
      </c>
    </row>
    <row r="22" spans="1:6" ht="15" thickTop="1" x14ac:dyDescent="0.3">
      <c r="A22" s="9"/>
      <c r="B22" s="11"/>
      <c r="E22" s="12"/>
      <c r="F22" s="23"/>
    </row>
    <row r="23" spans="1:6" x14ac:dyDescent="0.3">
      <c r="A23" s="9"/>
      <c r="B23" s="11" t="s">
        <v>22</v>
      </c>
      <c r="D23" s="12"/>
      <c r="E23" s="12"/>
      <c r="F23" s="23"/>
    </row>
    <row r="24" spans="1:6" x14ac:dyDescent="0.3">
      <c r="A24" s="9"/>
      <c r="B24" s="11" t="s">
        <v>43</v>
      </c>
      <c r="D24" s="48"/>
      <c r="E24" s="12"/>
      <c r="F24" s="23"/>
    </row>
    <row r="25" spans="1:6" x14ac:dyDescent="0.3">
      <c r="A25" s="9"/>
      <c r="B25" s="11"/>
      <c r="D25" s="12"/>
      <c r="E25" s="12"/>
      <c r="F25" s="23"/>
    </row>
    <row r="26" spans="1:6" x14ac:dyDescent="0.3">
      <c r="A26" s="9"/>
      <c r="B26" s="11" t="s">
        <v>44</v>
      </c>
      <c r="D26" s="12"/>
      <c r="E26" s="12"/>
      <c r="F26" s="23"/>
    </row>
    <row r="27" spans="1:6" x14ac:dyDescent="0.3">
      <c r="A27" s="9"/>
      <c r="B27" s="11"/>
      <c r="D27" s="12"/>
      <c r="E27" s="12"/>
      <c r="F27" s="23"/>
    </row>
    <row r="28" spans="1:6" x14ac:dyDescent="0.3">
      <c r="A28" s="9"/>
      <c r="B28" s="11" t="s">
        <v>45</v>
      </c>
      <c r="D28" s="12"/>
      <c r="E28" s="12"/>
      <c r="F28" s="23"/>
    </row>
    <row r="29" spans="1:6" x14ac:dyDescent="0.3">
      <c r="A29" s="9"/>
      <c r="B29" s="11"/>
      <c r="D29" s="12"/>
      <c r="E29" s="12"/>
      <c r="F29" s="23"/>
    </row>
    <row r="30" spans="1:6" ht="15" thickBot="1" x14ac:dyDescent="0.35">
      <c r="A30" s="17"/>
      <c r="B30" s="13" t="s">
        <v>46</v>
      </c>
      <c r="C30" s="14"/>
      <c r="D30" s="15"/>
      <c r="E30" s="15"/>
      <c r="F30" s="24"/>
    </row>
    <row r="31" spans="1:6" x14ac:dyDescent="0.3">
      <c r="A31" s="9"/>
      <c r="B31" s="11"/>
      <c r="D31" s="12"/>
      <c r="E31" s="12"/>
      <c r="F31" s="23"/>
    </row>
    <row r="32" spans="1:6" x14ac:dyDescent="0.3">
      <c r="A32" s="12"/>
      <c r="E32" s="12"/>
      <c r="F32" s="25"/>
    </row>
    <row r="33" spans="1:6" x14ac:dyDescent="0.3">
      <c r="A33" s="12"/>
      <c r="E33" s="12"/>
      <c r="F33" s="25"/>
    </row>
    <row r="34" spans="1:6" x14ac:dyDescent="0.3">
      <c r="A34" s="12"/>
      <c r="E34" s="12"/>
      <c r="F34" s="25"/>
    </row>
    <row r="35" spans="1:6" x14ac:dyDescent="0.3">
      <c r="A35" s="12"/>
      <c r="E35" s="12"/>
      <c r="F35" s="25"/>
    </row>
    <row r="36" spans="1:6" x14ac:dyDescent="0.3">
      <c r="A36" s="12"/>
      <c r="E36" s="12"/>
      <c r="F36" s="25"/>
    </row>
    <row r="37" spans="1:6" x14ac:dyDescent="0.3">
      <c r="A37" s="12"/>
      <c r="E37" s="12"/>
      <c r="F37" s="25"/>
    </row>
    <row r="38" spans="1:6" x14ac:dyDescent="0.3">
      <c r="A38" s="12"/>
      <c r="E38" s="12"/>
      <c r="F38" s="25"/>
    </row>
    <row r="39" spans="1:6" x14ac:dyDescent="0.3">
      <c r="A39" s="12"/>
      <c r="E39" s="12"/>
      <c r="F39" s="25"/>
    </row>
  </sheetData>
  <mergeCells count="2">
    <mergeCell ref="A21:D21"/>
    <mergeCell ref="B3:F3"/>
  </mergeCells>
  <pageMargins left="0.7" right="0.7" top="0.75" bottom="0.75" header="0.3" footer="0.3"/>
  <pageSetup scale="79" orientation="portrait" r:id="rId1"/>
  <headerFooter>
    <oddFooter>&amp;L&amp;"Century Gothic,Italic"&amp;8© Mavencraft Ltd&amp;R&amp;G</oddFooter>
  </headerFooter>
  <legacyDrawingHF r:id="rId2"/>
  <extLst>
    <ext xmlns:mx="http://schemas.microsoft.com/office/mac/excel/2008/main" uri="{64002731-A6B0-56B0-2670-7721B7C09600}">
      <mx:PLV Mode="0" OnePage="0" WScale="0"/>
    </ext>
  </extLst>
</worksheet>
</file>

<file path=docMetadata/LabelInfo.xml><?xml version="1.0" encoding="utf-8"?>
<clbl:labelList xmlns:clbl="http://schemas.microsoft.com/office/2020/mipLabelMetadata">
  <clbl:label id="{2059aa38-f392-4105-be92-628035578272}" enabled="1" method="Standard" siteId="{1588262d-23fb-43b4-bd6e-bce49c8e618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COVER</vt:lpstr>
      <vt:lpstr>MAIN BUILDING</vt:lpstr>
      <vt:lpstr>BOUNDARY WALL</vt:lpstr>
      <vt:lpstr>SEPTIC TANK</vt:lpstr>
      <vt:lpstr>LANDSCAPING</vt:lpstr>
      <vt:lpstr>ELECTRICAL INSTALLATION</vt:lpstr>
      <vt:lpstr>EXTERNAL WORK AND TOWER SETUP</vt:lpstr>
      <vt:lpstr>SUMMARY</vt:lpstr>
      <vt:lpstr>'BOUNDARY WALL'!Print_Area</vt:lpstr>
      <vt:lpstr>COVER!Print_Area</vt:lpstr>
      <vt:lpstr>'ELECTRICAL INSTALLATION'!Print_Area</vt:lpstr>
      <vt:lpstr>'EXTERNAL WORK AND TOWER SETUP'!Print_Area</vt:lpstr>
      <vt:lpstr>LANDSCAPING!Print_Area</vt:lpstr>
      <vt:lpstr>'MAIN BUILDING'!Print_Area</vt:lpstr>
      <vt:lpstr>'SEPTIC TANK'!Print_Area</vt:lpstr>
      <vt:lpstr>SUMMARY!Print_Area</vt:lpstr>
      <vt:lpstr>'BOUNDARY WALL'!Print_Titles</vt:lpstr>
      <vt:lpstr>'ELECTRICAL INSTALLATION'!Print_Titles</vt:lpstr>
      <vt:lpstr>'EXTERNAL WORK AND TOWER SETUP'!Print_Titles</vt:lpstr>
      <vt:lpstr>LANDSCAPING!Print_Titles</vt:lpstr>
      <vt:lpstr>'MAIN BUILDING'!Print_Titles</vt:lpstr>
      <vt:lpstr>'SEPTIC TANK'!Print_Titles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Jasan Njoroge</dc:creator>
  <cp:lastModifiedBy>BARE Mohamed Abdirahman</cp:lastModifiedBy>
  <cp:lastPrinted>2024-11-24T17:34:02Z</cp:lastPrinted>
  <dcterms:created xsi:type="dcterms:W3CDTF">2010-09-04T04:25:21Z</dcterms:created>
  <dcterms:modified xsi:type="dcterms:W3CDTF">2025-09-09T11:56:27Z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059aa38-f392-4105-be92-628035578272_Enabled">
    <vt:lpwstr>true</vt:lpwstr>
  </property>
  <property fmtid="{D5CDD505-2E9C-101B-9397-08002B2CF9AE}" pid="3" name="MSIP_Label_2059aa38-f392-4105-be92-628035578272_SetDate">
    <vt:lpwstr>2023-12-23T10:37:05Z</vt:lpwstr>
  </property>
  <property fmtid="{D5CDD505-2E9C-101B-9397-08002B2CF9AE}" pid="4" name="MSIP_Label_2059aa38-f392-4105-be92-628035578272_Method">
    <vt:lpwstr>Standard</vt:lpwstr>
  </property>
  <property fmtid="{D5CDD505-2E9C-101B-9397-08002B2CF9AE}" pid="5" name="MSIP_Label_2059aa38-f392-4105-be92-628035578272_Name">
    <vt:lpwstr>IOMLb0020IN123173</vt:lpwstr>
  </property>
  <property fmtid="{D5CDD505-2E9C-101B-9397-08002B2CF9AE}" pid="6" name="MSIP_Label_2059aa38-f392-4105-be92-628035578272_SiteId">
    <vt:lpwstr>1588262d-23fb-43b4-bd6e-bce49c8e6186</vt:lpwstr>
  </property>
  <property fmtid="{D5CDD505-2E9C-101B-9397-08002B2CF9AE}" pid="7" name="MSIP_Label_2059aa38-f392-4105-be92-628035578272_ActionId">
    <vt:lpwstr>9a6c7330-c28e-4f4f-b11a-eb56ffcd87a1</vt:lpwstr>
  </property>
  <property fmtid="{D5CDD505-2E9C-101B-9397-08002B2CF9AE}" pid="8" name="MSIP_Label_2059aa38-f392-4105-be92-628035578272_ContentBits">
    <vt:lpwstr>0</vt:lpwstr>
  </property>
</Properties>
</file>